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aelbremy\Downloads\"/>
    </mc:Choice>
  </mc:AlternateContent>
  <xr:revisionPtr revIDLastSave="0" documentId="13_ncr:1_{22B9F578-D02C-4013-B1E0-F9877BBB12A3}" xr6:coauthVersionLast="47" xr6:coauthVersionMax="47" xr10:uidLastSave="{00000000-0000-0000-0000-000000000000}"/>
  <bookViews>
    <workbookView xWindow="-15435" yWindow="-16470" windowWidth="29040" windowHeight="15840" xr2:uid="{00000000-000D-0000-FFFF-FFFF00000000}"/>
  </bookViews>
  <sheets>
    <sheet name="Simulatie-tabel €" sheetId="12" r:id="rId1"/>
    <sheet name="Prijsnormen €" sheetId="10" r:id="rId2"/>
    <sheet name="Gebouwtypes" sheetId="20" r:id="rId3"/>
    <sheet name="Prijzentabel €" sheetId="9" r:id="rId4"/>
    <sheet name="Lijst SHM's" sheetId="8" state="hidden" r:id="rId5"/>
    <sheet name="LijstGemeenten" sheetId="22" state="hidden" r:id="rId6"/>
    <sheet name="Basis-maxima" sheetId="6" state="hidden" r:id="rId7"/>
    <sheet name="Codetabel" sheetId="5" r:id="rId8"/>
    <sheet name="Code" sheetId="3" state="hidden" r:id="rId9"/>
  </sheets>
  <definedNames>
    <definedName name="_xlnm._FilterDatabase" localSheetId="7" hidden="1">Codetabel!$A$1:$R$49</definedName>
    <definedName name="_xlnm._FilterDatabase" localSheetId="5" hidden="1">LijstGemeenten!$A$1:$E$311</definedName>
    <definedName name="_xlnm._FilterDatabase" localSheetId="0" hidden="1">'Simulatie-tabel €'!$A$3:$BM$29</definedName>
    <definedName name="Aanpasbaar">Codetabel!$B$2:$B$4</definedName>
    <definedName name="_xlnm.Print_Area" localSheetId="2">Gebouwtypes!$A$1:$B$41</definedName>
    <definedName name="_xlnm.Print_Area" localSheetId="1">'Prijsnormen €'!$A$1:$C$52</definedName>
    <definedName name="_xlnm.Print_Area" localSheetId="0">'Simulatie-tabel €'!$A$1:$BM$45</definedName>
    <definedName name="Auto">Codetabel!$G$2:$G$3</definedName>
    <definedName name="Autoberging">Codetabel!$G$2:$G$5</definedName>
    <definedName name="Basis">Codetabel!#REF!</definedName>
    <definedName name="centrum">Codetabel!$D$2:$D$4</definedName>
    <definedName name="Deelrenovaties">Codetabel!$Q$2:$Q$33</definedName>
    <definedName name="Gebouw">Codetabel!$M$2:$M$43</definedName>
    <definedName name="Gebouwtype">Codetabel!$P$2:$P$35</definedName>
    <definedName name="Gemeenten">LijstGemeenten!$C$2:$C$311</definedName>
    <definedName name="Huur">Codetabel!$I$2:$I$4</definedName>
    <definedName name="Invulbouw">Codetabel!$A$2:$A$5</definedName>
    <definedName name="Keuzelijst">Codetabel!$P$2:$P$50</definedName>
    <definedName name="Keuzelijste">Codetabel!$P$2:$P$50</definedName>
    <definedName name="Koop">Codetabel!$I$2:$I$3</definedName>
    <definedName name="Lagen">Codetabel!$J$2:$J$4</definedName>
    <definedName name="Lijst_Autobergingen">#REF!</definedName>
    <definedName name="Lijst_Cf_MV">#REF!</definedName>
    <definedName name="Lijst_CfMV">#REF!</definedName>
    <definedName name="Lijst_CfSted">#REF!</definedName>
    <definedName name="Lijst_CfVLAB">#REF!</definedName>
    <definedName name="Lijst_ExtraVoorzieningen">#REF!</definedName>
    <definedName name="Lijst_Gebouwtypes">#REF!</definedName>
    <definedName name="Lijst_Gemeenten">LijstGemeenten!$B$2:$B$311</definedName>
    <definedName name="LIJST_KEUZE">#REF!</definedName>
    <definedName name="Lijst_koop_huur">#REF!</definedName>
    <definedName name="Lijst_Lagen">#REF!</definedName>
    <definedName name="Lijst_mv">#REF!</definedName>
    <definedName name="Lijst_Prijscategorie">#REF!</definedName>
    <definedName name="Lijst_SHM">#REF!</definedName>
    <definedName name="Lijst_SoortWerk">#REF!</definedName>
    <definedName name="Lijst_SpecFund">#REF!</definedName>
    <definedName name="Lijst_Wooneenheden">#REF!</definedName>
    <definedName name="MV">Codetabel!$B$2:$B$3</definedName>
    <definedName name="Opp">Codetabel!$C$2:$C$5</definedName>
    <definedName name="oppcf">Codetabel!$C$2:$C$3</definedName>
    <definedName name="Soort">Codetabel!$E$3:$E$3</definedName>
    <definedName name="SoortWerk">Codetabel!$E$2:$E$4</definedName>
    <definedName name="Stad">Codetabel!$K$1:$K$4</definedName>
    <definedName name="Stadia">Codetabel!$K$2:$K$4</definedName>
    <definedName name="Stadium">Codetabel!$K$2:$K$2</definedName>
    <definedName name="Type">Codetabel!$H$2:$H$3</definedName>
    <definedName name="Werk">Codetabel!$E$3:$E$4</definedName>
    <definedName name="Woningtypes">Codetabel!$H$2:$H$4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4" i="12" l="1"/>
  <c r="BA18" i="12" l="1"/>
  <c r="AZ18" i="12"/>
  <c r="AX18" i="12"/>
  <c r="AW18" i="12"/>
  <c r="AE18" i="12"/>
  <c r="AD18" i="12"/>
  <c r="BA28" i="12"/>
  <c r="AZ28" i="12"/>
  <c r="AX28" i="12"/>
  <c r="AW28" i="12"/>
  <c r="AE28" i="12"/>
  <c r="AD28" i="12"/>
  <c r="AA28" i="12"/>
  <c r="AK16" i="12"/>
  <c r="BM16" i="12" s="1"/>
  <c r="AV16" i="12" s="1"/>
  <c r="AK15" i="12"/>
  <c r="BM15" i="12" s="1"/>
  <c r="AY15" i="12" s="1"/>
  <c r="I16" i="12"/>
  <c r="AA16" i="12" s="1"/>
  <c r="I15" i="12"/>
  <c r="AA15" i="12" s="1"/>
  <c r="M12" i="12"/>
  <c r="M11" i="12"/>
  <c r="M10" i="12"/>
  <c r="M9" i="12"/>
  <c r="M8" i="12"/>
  <c r="M7" i="12"/>
  <c r="M6" i="12"/>
  <c r="M5" i="12"/>
  <c r="M4" i="12"/>
  <c r="AX21" i="12"/>
  <c r="AW21" i="12"/>
  <c r="AK21" i="12"/>
  <c r="BM21" i="12" s="1"/>
  <c r="AY21" i="12" s="1"/>
  <c r="AK22" i="12"/>
  <c r="BM22" i="12" s="1"/>
  <c r="BA21" i="12"/>
  <c r="AZ21" i="12"/>
  <c r="BA27" i="12"/>
  <c r="AZ27" i="12"/>
  <c r="AX27" i="12"/>
  <c r="AW27" i="12"/>
  <c r="AE27" i="12"/>
  <c r="AD27" i="12"/>
  <c r="AC5" i="12"/>
  <c r="AC6" i="12"/>
  <c r="AC7" i="12"/>
  <c r="AC8" i="12"/>
  <c r="AC9" i="12"/>
  <c r="AC10" i="12"/>
  <c r="AC11" i="12"/>
  <c r="AC12" i="12"/>
  <c r="AC4" i="12"/>
  <c r="N53" i="5"/>
  <c r="N52" i="5"/>
  <c r="N49" i="5"/>
  <c r="N48" i="5"/>
  <c r="N51" i="5"/>
  <c r="AA18" i="12" s="1"/>
  <c r="N50" i="5"/>
  <c r="AA19" i="12" s="1"/>
  <c r="N47" i="5"/>
  <c r="N42" i="5"/>
  <c r="AA21" i="12" s="1"/>
  <c r="N41" i="5"/>
  <c r="N40" i="5"/>
  <c r="N39" i="5"/>
  <c r="N38" i="5"/>
  <c r="N34" i="5"/>
  <c r="N33" i="5"/>
  <c r="N29" i="5"/>
  <c r="AA14" i="12" s="1"/>
  <c r="N28" i="5"/>
  <c r="N21" i="5"/>
  <c r="N20" i="5"/>
  <c r="N17" i="5"/>
  <c r="N16" i="5"/>
  <c r="AA24" i="12" s="1"/>
  <c r="N15" i="5"/>
  <c r="AA27" i="12" s="1"/>
  <c r="N9" i="5"/>
  <c r="N10" i="5"/>
  <c r="N11" i="5"/>
  <c r="N12" i="5"/>
  <c r="N13" i="5"/>
  <c r="AA25" i="12" s="1"/>
  <c r="N14" i="5"/>
  <c r="N8" i="5"/>
  <c r="N7" i="5"/>
  <c r="N6" i="5"/>
  <c r="AA29" i="12" s="1"/>
  <c r="N5" i="5"/>
  <c r="AA17" i="12"/>
  <c r="A124" i="9"/>
  <c r="A125" i="9" s="1"/>
  <c r="A126" i="9" s="1"/>
  <c r="A127" i="9" s="1"/>
  <c r="A128" i="9" s="1"/>
  <c r="A129" i="9" s="1"/>
  <c r="A130" i="9" s="1"/>
  <c r="A131" i="9" s="1"/>
  <c r="A132" i="9" s="1"/>
  <c r="A133" i="9" s="1"/>
  <c r="AH5" i="12"/>
  <c r="AH6" i="12"/>
  <c r="AH7" i="12"/>
  <c r="AH8" i="12"/>
  <c r="AH9" i="12"/>
  <c r="AH10" i="12"/>
  <c r="AH11" i="12"/>
  <c r="AH12" i="12"/>
  <c r="AH4" i="12"/>
  <c r="AD15" i="12"/>
  <c r="AD16" i="12"/>
  <c r="AD17" i="12"/>
  <c r="AD19" i="12"/>
  <c r="AD20" i="12"/>
  <c r="AD21" i="12"/>
  <c r="AD22" i="12"/>
  <c r="AD23" i="12"/>
  <c r="AD24" i="12"/>
  <c r="AD25" i="12"/>
  <c r="AD26" i="12"/>
  <c r="AD29" i="12"/>
  <c r="AD14" i="12"/>
  <c r="AD5" i="12"/>
  <c r="AD6" i="12"/>
  <c r="AD7" i="12"/>
  <c r="AD8" i="12"/>
  <c r="AD9" i="12"/>
  <c r="AD10" i="12"/>
  <c r="AD11" i="12"/>
  <c r="AD12" i="12"/>
  <c r="AD4" i="12"/>
  <c r="L5" i="12"/>
  <c r="N5" i="12"/>
  <c r="P5" i="12"/>
  <c r="AE5" i="12"/>
  <c r="AM5" i="12"/>
  <c r="AN5" i="12"/>
  <c r="AO5" i="12"/>
  <c r="AP5" i="12"/>
  <c r="AQ5" i="12"/>
  <c r="AR5" i="12"/>
  <c r="AT5" i="12"/>
  <c r="AU5" i="12"/>
  <c r="AW5" i="12"/>
  <c r="AX5" i="12"/>
  <c r="AZ5" i="12"/>
  <c r="BA5" i="12"/>
  <c r="BC5" i="12"/>
  <c r="BD5" i="12"/>
  <c r="BF5" i="12"/>
  <c r="BG5" i="12"/>
  <c r="BK5" i="12"/>
  <c r="BL5" i="12"/>
  <c r="L6" i="12"/>
  <c r="N6" i="12"/>
  <c r="P6" i="12"/>
  <c r="AE6" i="12"/>
  <c r="AM6" i="12"/>
  <c r="AN6" i="12"/>
  <c r="AO6" i="12"/>
  <c r="AP6" i="12"/>
  <c r="AQ6" i="12"/>
  <c r="AR6" i="12"/>
  <c r="AT6" i="12"/>
  <c r="AU6" i="12"/>
  <c r="AW6" i="12"/>
  <c r="AX6" i="12"/>
  <c r="AZ6" i="12"/>
  <c r="BA6" i="12"/>
  <c r="BC6" i="12"/>
  <c r="BD6" i="12"/>
  <c r="BF6" i="12"/>
  <c r="BG6" i="12"/>
  <c r="BK6" i="12"/>
  <c r="BL6" i="12"/>
  <c r="L7" i="12"/>
  <c r="N7" i="12"/>
  <c r="P7" i="12"/>
  <c r="AE7" i="12"/>
  <c r="AM7" i="12"/>
  <c r="AN7" i="12"/>
  <c r="AO7" i="12"/>
  <c r="AP7" i="12"/>
  <c r="AQ7" i="12"/>
  <c r="AR7" i="12"/>
  <c r="AT7" i="12"/>
  <c r="AU7" i="12"/>
  <c r="AW7" i="12"/>
  <c r="AX7" i="12"/>
  <c r="AZ7" i="12"/>
  <c r="BA7" i="12"/>
  <c r="BC7" i="12"/>
  <c r="BD7" i="12"/>
  <c r="BF7" i="12"/>
  <c r="BG7" i="12"/>
  <c r="BK7" i="12"/>
  <c r="BL7" i="12"/>
  <c r="L8" i="12"/>
  <c r="N8" i="12"/>
  <c r="P8" i="12"/>
  <c r="AE8" i="12"/>
  <c r="AM8" i="12"/>
  <c r="AN8" i="12"/>
  <c r="AO8" i="12"/>
  <c r="AP8" i="12"/>
  <c r="AQ8" i="12"/>
  <c r="AR8" i="12"/>
  <c r="AT8" i="12"/>
  <c r="AU8" i="12"/>
  <c r="AW8" i="12"/>
  <c r="AX8" i="12"/>
  <c r="AZ8" i="12"/>
  <c r="BA8" i="12"/>
  <c r="BC8" i="12"/>
  <c r="BD8" i="12"/>
  <c r="BF8" i="12"/>
  <c r="BG8" i="12"/>
  <c r="BK8" i="12"/>
  <c r="BL8" i="12"/>
  <c r="L9" i="12"/>
  <c r="N9" i="12"/>
  <c r="P9" i="12"/>
  <c r="AE9" i="12"/>
  <c r="AM9" i="12"/>
  <c r="AN9" i="12"/>
  <c r="AO9" i="12"/>
  <c r="AP9" i="12"/>
  <c r="AQ9" i="12"/>
  <c r="AR9" i="12"/>
  <c r="AT9" i="12"/>
  <c r="AU9" i="12"/>
  <c r="AW9" i="12"/>
  <c r="AX9" i="12"/>
  <c r="AZ9" i="12"/>
  <c r="BA9" i="12"/>
  <c r="BC9" i="12"/>
  <c r="BD9" i="12"/>
  <c r="BF9" i="12"/>
  <c r="BG9" i="12"/>
  <c r="BK9" i="12"/>
  <c r="BL9" i="12"/>
  <c r="L10" i="12"/>
  <c r="N10" i="12"/>
  <c r="P10" i="12"/>
  <c r="AE10" i="12"/>
  <c r="AM10" i="12"/>
  <c r="AN10" i="12"/>
  <c r="AO10" i="12"/>
  <c r="AP10" i="12"/>
  <c r="AQ10" i="12"/>
  <c r="AR10" i="12"/>
  <c r="AT10" i="12"/>
  <c r="AU10" i="12"/>
  <c r="AW10" i="12"/>
  <c r="AX10" i="12"/>
  <c r="AZ10" i="12"/>
  <c r="BA10" i="12"/>
  <c r="BC10" i="12"/>
  <c r="BD10" i="12"/>
  <c r="BF10" i="12"/>
  <c r="BG10" i="12"/>
  <c r="BK10" i="12"/>
  <c r="BL10" i="12"/>
  <c r="L11" i="12"/>
  <c r="N11" i="12"/>
  <c r="P11" i="12"/>
  <c r="AE11" i="12"/>
  <c r="AM11" i="12"/>
  <c r="AN11" i="12"/>
  <c r="AO11" i="12"/>
  <c r="AP11" i="12"/>
  <c r="AQ11" i="12"/>
  <c r="AR11" i="12"/>
  <c r="AT11" i="12"/>
  <c r="AU11" i="12"/>
  <c r="AW11" i="12"/>
  <c r="AX11" i="12"/>
  <c r="AZ11" i="12"/>
  <c r="BA11" i="12"/>
  <c r="BC11" i="12"/>
  <c r="BD11" i="12"/>
  <c r="BF11" i="12"/>
  <c r="BG11" i="12"/>
  <c r="BK11" i="12"/>
  <c r="BL11" i="12"/>
  <c r="L12" i="12"/>
  <c r="N12" i="12"/>
  <c r="P12" i="12"/>
  <c r="AE12" i="12"/>
  <c r="AM12" i="12"/>
  <c r="AN12" i="12"/>
  <c r="AO12" i="12"/>
  <c r="AP12" i="12"/>
  <c r="AQ12" i="12"/>
  <c r="AR12" i="12"/>
  <c r="AT12" i="12"/>
  <c r="AU12" i="12"/>
  <c r="AW12" i="12"/>
  <c r="AX12" i="12"/>
  <c r="AZ12" i="12"/>
  <c r="BA12" i="12"/>
  <c r="BC12" i="12"/>
  <c r="BD12" i="12"/>
  <c r="BF12" i="12"/>
  <c r="BG12" i="12"/>
  <c r="BK12" i="12"/>
  <c r="BL12" i="12"/>
  <c r="AE4" i="12"/>
  <c r="N4" i="12"/>
  <c r="P4" i="12"/>
  <c r="L4" i="12"/>
  <c r="BA17" i="12"/>
  <c r="AX17" i="12"/>
  <c r="AE17" i="12"/>
  <c r="BA16" i="12"/>
  <c r="AZ16" i="12"/>
  <c r="AX16" i="12"/>
  <c r="AW16" i="12"/>
  <c r="AE16" i="12"/>
  <c r="BA15" i="12"/>
  <c r="AZ15" i="12"/>
  <c r="AX15" i="12"/>
  <c r="AW15" i="12"/>
  <c r="AE15" i="12"/>
  <c r="BA29" i="12"/>
  <c r="AX29" i="12"/>
  <c r="AE29" i="12"/>
  <c r="BA24" i="12"/>
  <c r="AZ24" i="12"/>
  <c r="AX24" i="12"/>
  <c r="AW24" i="12"/>
  <c r="AE24" i="12"/>
  <c r="BA23" i="12"/>
  <c r="AX23" i="12"/>
  <c r="AE23" i="12"/>
  <c r="AA23" i="12"/>
  <c r="BA22" i="12"/>
  <c r="AZ22" i="12"/>
  <c r="AX22" i="12"/>
  <c r="AW22" i="12"/>
  <c r="AE22" i="12"/>
  <c r="AE21" i="12"/>
  <c r="BA20" i="12"/>
  <c r="AX20" i="12"/>
  <c r="AE20" i="12"/>
  <c r="AA20" i="12"/>
  <c r="BL4" i="12"/>
  <c r="BD4" i="12"/>
  <c r="BA19" i="12"/>
  <c r="AZ19" i="12"/>
  <c r="AX19" i="12"/>
  <c r="AW19" i="12"/>
  <c r="AE19" i="12"/>
  <c r="AE26" i="12"/>
  <c r="AE25" i="12"/>
  <c r="A30" i="12"/>
  <c r="BA25" i="12"/>
  <c r="AX25" i="12"/>
  <c r="BA26" i="12"/>
  <c r="AX26" i="12"/>
  <c r="AA26" i="12"/>
  <c r="BG4" i="12"/>
  <c r="BM41" i="12"/>
  <c r="AJ31" i="12"/>
  <c r="AJ14" i="12" s="1"/>
  <c r="AZ14" i="12"/>
  <c r="BA4" i="12"/>
  <c r="AW14" i="12"/>
  <c r="AM4" i="12"/>
  <c r="AN4" i="12"/>
  <c r="AO4" i="12"/>
  <c r="AP4" i="12"/>
  <c r="AQ4" i="12"/>
  <c r="AR4" i="12"/>
  <c r="AU4" i="12"/>
  <c r="AX4" i="12"/>
  <c r="G36" i="12"/>
  <c r="AY41" i="12"/>
  <c r="AZ41" i="12"/>
  <c r="AZ17" i="12"/>
  <c r="AW20" i="12"/>
  <c r="AW23" i="12"/>
  <c r="AW29" i="12"/>
  <c r="AV15" i="12"/>
  <c r="AW17" i="12"/>
  <c r="AZ26" i="12"/>
  <c r="AX14" i="12"/>
  <c r="BA14" i="12"/>
  <c r="AZ20" i="12"/>
  <c r="AZ23" i="12"/>
  <c r="AZ29" i="12"/>
  <c r="AW26" i="12"/>
  <c r="AZ25" i="12"/>
  <c r="AW25" i="12"/>
  <c r="AV22" i="12"/>
  <c r="AY22" i="12"/>
  <c r="AT4" i="12"/>
  <c r="BF4" i="12"/>
  <c r="BK4" i="12"/>
  <c r="BC4" i="12"/>
  <c r="AZ4" i="12"/>
  <c r="AW4" i="12"/>
  <c r="AA22" i="12" l="1"/>
  <c r="AY16" i="12"/>
  <c r="AV21" i="12"/>
  <c r="AI28" i="12"/>
  <c r="AI22" i="12"/>
  <c r="AI18" i="12"/>
  <c r="AJ28" i="12"/>
  <c r="AI29" i="12"/>
  <c r="AJ18" i="12"/>
  <c r="O11" i="12"/>
  <c r="AI21" i="12"/>
  <c r="AI11" i="12"/>
  <c r="AI9" i="12"/>
  <c r="AI27" i="12"/>
  <c r="O6" i="12"/>
  <c r="AI10" i="12"/>
  <c r="AP31" i="12"/>
  <c r="J32" i="12" s="1"/>
  <c r="AI23" i="12"/>
  <c r="AI15" i="12"/>
  <c r="BK31" i="12"/>
  <c r="AZ31" i="12" s="1"/>
  <c r="AZ36" i="12" s="1"/>
  <c r="O4" i="12"/>
  <c r="O5" i="12"/>
  <c r="AI7" i="12"/>
  <c r="O8" i="12"/>
  <c r="AI5" i="12"/>
  <c r="AI20" i="12"/>
  <c r="R12" i="12"/>
  <c r="AI8" i="12"/>
  <c r="AI6" i="12"/>
  <c r="AI16" i="12"/>
  <c r="R7" i="12"/>
  <c r="BL31" i="12"/>
  <c r="BA31" i="12" s="1"/>
  <c r="BA36" i="12" s="1"/>
  <c r="AI12" i="12"/>
  <c r="O7" i="12"/>
  <c r="AN31" i="12"/>
  <c r="G33" i="12" s="1"/>
  <c r="AJ43" i="12" s="1"/>
  <c r="R11" i="12"/>
  <c r="AT31" i="12"/>
  <c r="R33" i="12" s="1"/>
  <c r="Q33" i="12" s="1"/>
  <c r="AI26" i="12"/>
  <c r="AI17" i="12"/>
  <c r="R4" i="12"/>
  <c r="AS4" i="12" s="1"/>
  <c r="AI25" i="12"/>
  <c r="AI19" i="12"/>
  <c r="R10" i="12"/>
  <c r="R5" i="12"/>
  <c r="J36" i="12"/>
  <c r="AQ31" i="12"/>
  <c r="J33" i="12" s="1"/>
  <c r="BD31" i="12"/>
  <c r="X34" i="12" s="1"/>
  <c r="AR31" i="12"/>
  <c r="J34" i="12" s="1"/>
  <c r="AO31" i="12"/>
  <c r="G34" i="12" s="1"/>
  <c r="AM31" i="12"/>
  <c r="G32" i="12" s="1"/>
  <c r="AJ41" i="12" s="1"/>
  <c r="BF31" i="12"/>
  <c r="Y33" i="12" s="1"/>
  <c r="AI24" i="12"/>
  <c r="AI4" i="12"/>
  <c r="R9" i="12"/>
  <c r="AI14" i="12"/>
  <c r="AK14" i="12" s="1"/>
  <c r="BM14" i="12" s="1"/>
  <c r="R8" i="12"/>
  <c r="AJ22" i="12"/>
  <c r="AJ24" i="12"/>
  <c r="AJ16" i="12"/>
  <c r="AJ25" i="12"/>
  <c r="AJ8" i="12"/>
  <c r="BH8" i="12" s="1"/>
  <c r="AU31" i="12"/>
  <c r="R34" i="12" s="1"/>
  <c r="Q34" i="12" s="1"/>
  <c r="AJ7" i="12"/>
  <c r="BH7" i="12" s="1"/>
  <c r="AJ12" i="12"/>
  <c r="BH12" i="12" s="1"/>
  <c r="AJ10" i="12"/>
  <c r="BH10" i="12" s="1"/>
  <c r="AJ11" i="12"/>
  <c r="BH11" i="12" s="1"/>
  <c r="O12" i="12"/>
  <c r="O9" i="12"/>
  <c r="R6" i="12"/>
  <c r="AJ15" i="12"/>
  <c r="AJ17" i="12"/>
  <c r="BC31" i="12"/>
  <c r="X33" i="12" s="1"/>
  <c r="AJ19" i="12"/>
  <c r="AJ23" i="12"/>
  <c r="AK23" i="12" s="1"/>
  <c r="BM23" i="12" s="1"/>
  <c r="AJ4" i="12"/>
  <c r="BH4" i="12" s="1"/>
  <c r="AJ26" i="12"/>
  <c r="BG31" i="12"/>
  <c r="Y34" i="12" s="1"/>
  <c r="AJ5" i="12"/>
  <c r="BH5" i="12" s="1"/>
  <c r="AJ20" i="12"/>
  <c r="AJ21" i="12"/>
  <c r="AJ9" i="12"/>
  <c r="BH9" i="12" s="1"/>
  <c r="AJ27" i="12"/>
  <c r="AJ6" i="12"/>
  <c r="BH6" i="12" s="1"/>
  <c r="AJ29" i="12"/>
  <c r="O10" i="12"/>
  <c r="Q10" i="12" l="1"/>
  <c r="AS10" i="12"/>
  <c r="T11" i="12"/>
  <c r="U11" i="12" s="1"/>
  <c r="AS11" i="12"/>
  <c r="AY23" i="12"/>
  <c r="AV23" i="12"/>
  <c r="S8" i="12"/>
  <c r="AS8" i="12"/>
  <c r="AV14" i="12"/>
  <c r="AY14" i="12"/>
  <c r="Q12" i="12"/>
  <c r="AS12" i="12"/>
  <c r="Q9" i="12"/>
  <c r="AS9" i="12"/>
  <c r="T7" i="12"/>
  <c r="U7" i="12" s="1"/>
  <c r="AS7" i="12"/>
  <c r="T6" i="12"/>
  <c r="AS6" i="12"/>
  <c r="T5" i="12"/>
  <c r="V5" i="12" s="1"/>
  <c r="AS5" i="12"/>
  <c r="AK28" i="12"/>
  <c r="BM28" i="12" s="1"/>
  <c r="BM33" i="12"/>
  <c r="AJ33" i="12" s="1"/>
  <c r="AZ42" i="12"/>
  <c r="BM34" i="12"/>
  <c r="AJ34" i="12" s="1"/>
  <c r="BA42" i="12"/>
  <c r="AK18" i="12"/>
  <c r="BM18" i="12" s="1"/>
  <c r="S12" i="12"/>
  <c r="T12" i="12"/>
  <c r="Z12" i="12" s="1"/>
  <c r="AK29" i="12"/>
  <c r="BM29" i="12" s="1"/>
  <c r="Z33" i="12"/>
  <c r="AX31" i="12"/>
  <c r="AX36" i="12" s="1"/>
  <c r="AV43" i="12"/>
  <c r="Z34" i="12"/>
  <c r="AK27" i="12"/>
  <c r="BM27" i="12" s="1"/>
  <c r="AK20" i="12"/>
  <c r="BM20" i="12" s="1"/>
  <c r="AK19" i="12"/>
  <c r="BM19" i="12" s="1"/>
  <c r="BA43" i="12"/>
  <c r="AK25" i="12"/>
  <c r="BM25" i="12" s="1"/>
  <c r="Q7" i="12"/>
  <c r="S7" i="12"/>
  <c r="AZ43" i="12"/>
  <c r="AW31" i="12"/>
  <c r="AW36" i="12" s="1"/>
  <c r="V11" i="12"/>
  <c r="K11" i="12"/>
  <c r="BE11" i="12" s="1"/>
  <c r="AK17" i="12"/>
  <c r="BM17" i="12" s="1"/>
  <c r="AX43" i="12"/>
  <c r="T9" i="12"/>
  <c r="K9" i="12" s="1"/>
  <c r="BE9" i="12" s="1"/>
  <c r="S11" i="12"/>
  <c r="AA11" i="12"/>
  <c r="Q11" i="12"/>
  <c r="AW43" i="12"/>
  <c r="T4" i="12"/>
  <c r="Q4" i="12"/>
  <c r="S4" i="12"/>
  <c r="S10" i="12"/>
  <c r="S9" i="12"/>
  <c r="AY43" i="12"/>
  <c r="Q8" i="12"/>
  <c r="AK26" i="12"/>
  <c r="BM26" i="12" s="1"/>
  <c r="Q5" i="12"/>
  <c r="S5" i="12"/>
  <c r="T10" i="12"/>
  <c r="K10" i="12" s="1"/>
  <c r="BE10" i="12" s="1"/>
  <c r="AK24" i="12"/>
  <c r="BM24" i="12" s="1"/>
  <c r="S6" i="12"/>
  <c r="BH31" i="12"/>
  <c r="T8" i="12"/>
  <c r="AA8" i="12" s="1"/>
  <c r="Q6" i="12"/>
  <c r="U6" i="12"/>
  <c r="V6" i="12"/>
  <c r="K6" i="12"/>
  <c r="BE6" i="12" s="1"/>
  <c r="AA6" i="12"/>
  <c r="Z6" i="12"/>
  <c r="W11" i="12" l="1"/>
  <c r="K5" i="12"/>
  <c r="BE5" i="12" s="1"/>
  <c r="AA5" i="12"/>
  <c r="Z5" i="12"/>
  <c r="U5" i="12"/>
  <c r="W5" i="12" s="1"/>
  <c r="Z11" i="12"/>
  <c r="BB11" i="12" s="1"/>
  <c r="AS31" i="12"/>
  <c r="R32" i="12" s="1"/>
  <c r="Q32" i="12" s="1"/>
  <c r="AK11" i="12"/>
  <c r="AL11" i="12" s="1"/>
  <c r="AV11" i="12" s="1"/>
  <c r="AV29" i="12"/>
  <c r="AY29" i="12"/>
  <c r="AA7" i="12"/>
  <c r="AK8" i="12"/>
  <c r="BM8" i="12" s="1"/>
  <c r="AY8" i="12" s="1"/>
  <c r="AY19" i="12"/>
  <c r="AV19" i="12"/>
  <c r="AV28" i="12"/>
  <c r="AY28" i="12"/>
  <c r="AV17" i="12"/>
  <c r="AY17" i="12"/>
  <c r="V7" i="12"/>
  <c r="W7" i="12" s="1"/>
  <c r="AY20" i="12"/>
  <c r="AV20" i="12"/>
  <c r="AV18" i="12"/>
  <c r="AY18" i="12"/>
  <c r="Z7" i="12"/>
  <c r="AK6" i="12"/>
  <c r="BM6" i="12" s="1"/>
  <c r="AY6" i="12" s="1"/>
  <c r="BB6" i="12"/>
  <c r="AV26" i="12"/>
  <c r="AY26" i="12"/>
  <c r="K7" i="12"/>
  <c r="BE7" i="12" s="1"/>
  <c r="AV27" i="12"/>
  <c r="AY27" i="12"/>
  <c r="AV24" i="12"/>
  <c r="AY24" i="12"/>
  <c r="AY25" i="12"/>
  <c r="AV25" i="12"/>
  <c r="AK5" i="12"/>
  <c r="BM5" i="12" s="1"/>
  <c r="AY5" i="12" s="1"/>
  <c r="BB5" i="12"/>
  <c r="AJ44" i="12"/>
  <c r="AE34" i="12"/>
  <c r="AE36" i="12" s="1"/>
  <c r="AE37" i="12" s="1"/>
  <c r="AE38" i="12" s="1"/>
  <c r="V12" i="12"/>
  <c r="AA12" i="12"/>
  <c r="U12" i="12"/>
  <c r="K12" i="12"/>
  <c r="BE12" i="12" s="1"/>
  <c r="AA9" i="12"/>
  <c r="U8" i="12"/>
  <c r="Z9" i="12"/>
  <c r="U9" i="12"/>
  <c r="V9" i="12"/>
  <c r="V4" i="12"/>
  <c r="Z4" i="12"/>
  <c r="U4" i="12"/>
  <c r="AA4" i="12"/>
  <c r="K4" i="12"/>
  <c r="BE4" i="12" s="1"/>
  <c r="K8" i="12"/>
  <c r="BE8" i="12" s="1"/>
  <c r="U10" i="12"/>
  <c r="V10" i="12"/>
  <c r="Z10" i="12"/>
  <c r="Z8" i="12"/>
  <c r="BB8" i="12" s="1"/>
  <c r="V8" i="12"/>
  <c r="W6" i="12"/>
  <c r="AA10" i="12"/>
  <c r="BI12" i="12"/>
  <c r="BJ12" i="12" s="1"/>
  <c r="BI9" i="12"/>
  <c r="BJ9" i="12" s="1"/>
  <c r="BI10" i="12"/>
  <c r="BJ10" i="12" s="1"/>
  <c r="BI5" i="12"/>
  <c r="BJ5" i="12" s="1"/>
  <c r="BI8" i="12"/>
  <c r="BJ8" i="12" s="1"/>
  <c r="BI7" i="12"/>
  <c r="BJ7" i="12" s="1"/>
  <c r="BI11" i="12"/>
  <c r="BJ11" i="12" s="1"/>
  <c r="BI4" i="12"/>
  <c r="BJ4" i="12" s="1"/>
  <c r="BI6" i="12"/>
  <c r="BJ6" i="12" s="1"/>
  <c r="AL8" i="12"/>
  <c r="AV8" i="12" s="1"/>
  <c r="R36" i="12" l="1"/>
  <c r="Q36" i="12" s="1"/>
  <c r="BE31" i="12"/>
  <c r="Y32" i="12" s="1"/>
  <c r="Y36" i="12" s="1"/>
  <c r="W12" i="12"/>
  <c r="BM11" i="12"/>
  <c r="AY11" i="12" s="1"/>
  <c r="AL6" i="12"/>
  <c r="AV6" i="12" s="1"/>
  <c r="BJ31" i="12"/>
  <c r="AV31" i="12" s="1"/>
  <c r="AK12" i="12"/>
  <c r="AL12" i="12" s="1"/>
  <c r="AV12" i="12" s="1"/>
  <c r="BB12" i="12"/>
  <c r="AK7" i="12"/>
  <c r="BB7" i="12"/>
  <c r="AK9" i="12"/>
  <c r="AL9" i="12" s="1"/>
  <c r="AV9" i="12" s="1"/>
  <c r="BB9" i="12"/>
  <c r="AY31" i="12"/>
  <c r="AK10" i="12"/>
  <c r="BM10" i="12" s="1"/>
  <c r="AY10" i="12" s="1"/>
  <c r="BB10" i="12"/>
  <c r="AL5" i="12"/>
  <c r="AV5" i="12" s="1"/>
  <c r="AK4" i="12"/>
  <c r="AL4" i="12" s="1"/>
  <c r="AV4" i="12" s="1"/>
  <c r="BB4" i="12"/>
  <c r="BA41" i="12"/>
  <c r="W8" i="12"/>
  <c r="W9" i="12"/>
  <c r="W4" i="12"/>
  <c r="W10" i="12"/>
  <c r="BI31" i="12"/>
  <c r="AL10" i="12" l="1"/>
  <c r="AV10" i="12" s="1"/>
  <c r="BB31" i="12"/>
  <c r="X32" i="12" s="1"/>
  <c r="X36" i="12" s="1"/>
  <c r="BM4" i="12"/>
  <c r="AY4" i="12" s="1"/>
  <c r="Z32" i="12"/>
  <c r="Z36" i="12" s="1"/>
  <c r="BM12" i="12"/>
  <c r="AY12" i="12" s="1"/>
  <c r="AL7" i="12"/>
  <c r="AV7" i="12" s="1"/>
  <c r="AV36" i="12" s="1"/>
  <c r="BM7" i="12"/>
  <c r="AY7" i="12" s="1"/>
  <c r="BM9" i="12"/>
  <c r="AY9" i="12" s="1"/>
  <c r="AY36" i="12" l="1"/>
  <c r="AY42" i="12" s="1"/>
  <c r="BM32" i="12" l="1"/>
  <c r="BM36" i="12" l="1"/>
  <c r="AJ36" i="12" s="1"/>
  <c r="AJ32" i="12"/>
  <c r="AJ42"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wb0771</author>
    <author>telewerk4</author>
    <author>Bosmans, Wouter</author>
    <author>Bosmans Wouter</author>
  </authors>
  <commentList>
    <comment ref="A2" authorId="0" shapeId="0" xr:uid="{00000000-0006-0000-0000-000001000000}">
      <text>
        <r>
          <rPr>
            <b/>
            <sz val="9"/>
            <color indexed="81"/>
            <rFont val="Tahoma"/>
            <family val="2"/>
          </rPr>
          <t>NB = Nieuwbouw
VB = Vervangingsbouw
REN 1,2,3 = Berekening Tablad % Renovatie
AFB = Afbraakwerken</t>
        </r>
      </text>
    </comment>
    <comment ref="B2" authorId="1" shapeId="0" xr:uid="{00000000-0006-0000-0000-000002000000}">
      <text>
        <r>
          <rPr>
            <b/>
            <sz val="9"/>
            <color indexed="81"/>
            <rFont val="Tahoma"/>
            <family val="2"/>
          </rPr>
          <t>Bestemming
H = Huur (-woningen)
K = Koop (-woningen)
A = Andere</t>
        </r>
        <r>
          <rPr>
            <sz val="9"/>
            <color indexed="81"/>
            <rFont val="Tahoma"/>
            <family val="2"/>
          </rPr>
          <t xml:space="preserve">
</t>
        </r>
      </text>
    </comment>
    <comment ref="D2" authorId="0" shapeId="0" xr:uid="{00000000-0006-0000-0000-000003000000}">
      <text>
        <r>
          <rPr>
            <sz val="9"/>
            <color indexed="81"/>
            <rFont val="Tahoma"/>
            <family val="2"/>
          </rPr>
          <t xml:space="preserve">A = appartement, duplexwoning
E = eengezinshuis, bunglaow (grondgebonden)
K = Kamerwoning
</t>
        </r>
      </text>
    </comment>
    <comment ref="H2" authorId="0" shapeId="0" xr:uid="{00000000-0006-0000-0000-000004000000}">
      <text>
        <r>
          <rPr>
            <sz val="9"/>
            <color indexed="81"/>
            <rFont val="Tahoma"/>
            <family val="2"/>
          </rPr>
          <t>Oppervlaktesurplus voor verticale circulatie
1 woonlaag = 0 m²
2 woonlagen = 6 m²
3 of meer lagen = 10 m²</t>
        </r>
      </text>
    </comment>
    <comment ref="I2" authorId="0" shapeId="0" xr:uid="{00000000-0006-0000-0000-000005000000}">
      <text>
        <r>
          <rPr>
            <b/>
            <sz val="9"/>
            <color indexed="81"/>
            <rFont val="Tahoma"/>
            <family val="2"/>
          </rPr>
          <t>Effectief voorziene oppervlakte berging binnen het beschermd volume</t>
        </r>
        <r>
          <rPr>
            <sz val="9"/>
            <color indexed="81"/>
            <rFont val="Tahoma"/>
            <family val="2"/>
          </rPr>
          <t xml:space="preserve">
</t>
        </r>
      </text>
    </comment>
    <comment ref="J2" authorId="0" shapeId="0" xr:uid="{00000000-0006-0000-0000-000006000000}">
      <text>
        <r>
          <rPr>
            <b/>
            <sz val="9"/>
            <color indexed="81"/>
            <rFont val="Tahoma"/>
            <family val="2"/>
          </rPr>
          <t>Woningoppervlakte gemeten excl. opp. buitenmuren maar incl opp. binnenmuren</t>
        </r>
      </text>
    </comment>
    <comment ref="Y2" authorId="0" shapeId="0" xr:uid="{00000000-0006-0000-0000-000007000000}">
      <text>
        <r>
          <rPr>
            <b/>
            <sz val="9"/>
            <color indexed="81"/>
            <rFont val="Tahoma"/>
            <family val="2"/>
          </rPr>
          <t>Zie tabblad prijsnormen</t>
        </r>
        <r>
          <rPr>
            <sz val="9"/>
            <color indexed="81"/>
            <rFont val="Tahoma"/>
            <family val="2"/>
          </rPr>
          <t xml:space="preserve">
</t>
        </r>
      </text>
    </comment>
    <comment ref="AA2" authorId="2" shapeId="0" xr:uid="{00000000-0006-0000-0000-000008000000}">
      <text>
        <r>
          <rPr>
            <sz val="9"/>
            <color indexed="81"/>
            <rFont val="Tahoma"/>
            <charset val="1"/>
          </rPr>
          <t xml:space="preserve">Lineair geïnterpoleerd en verhoogd met de eventuele Cf Kleiner bouwen en Prijscorrectie
</t>
        </r>
      </text>
    </comment>
    <comment ref="AB2" authorId="3" shapeId="0" xr:uid="{00000000-0006-0000-0000-000009000000}">
      <text>
        <r>
          <rPr>
            <b/>
            <sz val="9"/>
            <color indexed="81"/>
            <rFont val="Tahoma"/>
            <family val="2"/>
          </rPr>
          <t xml:space="preserve">Garage / Carport / Parking-Bovgr / Parking-Ondgr 
(G / C / B / O)
</t>
        </r>
        <r>
          <rPr>
            <sz val="9"/>
            <color indexed="81"/>
            <rFont val="Tahoma"/>
            <family val="2"/>
          </rPr>
          <t xml:space="preserve">
</t>
        </r>
      </text>
    </comment>
    <comment ref="AE2" authorId="1" shapeId="0" xr:uid="{00000000-0006-0000-0000-00000A000000}">
      <text>
        <r>
          <rPr>
            <sz val="9"/>
            <color indexed="81"/>
            <rFont val="Tahoma"/>
            <family val="2"/>
          </rPr>
          <t xml:space="preserve">Verhogingspercentage gemeente
Centrumsteden 10%
Werkgebied Vlabinvest 5% 
Let wel: voor posten volgens raming  (afbraakwerken, …) steeds 0%
</t>
        </r>
      </text>
    </comment>
    <comment ref="AF2" authorId="0" shapeId="0" xr:uid="{00000000-0006-0000-0000-00000B000000}">
      <text>
        <r>
          <rPr>
            <sz val="9"/>
            <color indexed="81"/>
            <rFont val="Tahoma"/>
            <family val="2"/>
          </rPr>
          <t xml:space="preserve">Verhogingspercentage invulbouw (6% / 8% / 10%) : 
Voor gebouwen die aan een of meerdere van onderstaande invulbouwcriteria beantwoorden, gelden
de volgende verhogingspercentages:
− 10% voor gebouwen die aan de drie criteria voldoen
− 8% voor gebouwen die aan twee criteria voldoen
− 6% voor gebouwen die enkel voldoen aan criterium 1
Criteria invulbouw aan bestaande wegen
1 Gebouwen aangebouwd tegen één bestaande volwaardige wachtgevel over meer dan één verdieping.
2 Gebouwen aangebouwd tegen minstens een tweede volwaardige wachtgevel over meer dan één
verdieping.
3 Gebouwen waarvan minstens één volledige gevel grenst aan het openbaar domein en de bouwlijn dus
samenvalt met de rooilijn.
Criteria invulbouw binnengebieden
1 gebouwen die in een binnengebied liggen
2 gebouwen aangebouwd tegen één bestaande volwaardige wachtgevel over meer dan één verdieping. 
3 Gebouwen aangebouwd tegen minstens een tweede volwaardige wachtgevel over meer dan één
verdieping..
Een binnengebied is het gebied binnen in een bestaand bebouwd bouwblok dat wordt begrensd door de
maximale diepte van de bouwstrook voor hoofd- en bijgebouwen. Deze maximale diepte wordt in de
stedenbouwkundige voorschriften bepaald.
Algemene voorwaarde voor de wachtgevel(s): als de wachtgevel jonger is dan vijf jaar, mag hij geen eigendom
zijn van de initiatiefnemer of niet door hem gebouwd zijn.
Het verhogingspercentage invulbouw geldt:
− alleen op de elementen die binnen een over meer dan één bouwlaag aaneengesloten bouw- volume
liggen, dat aan de criteria voldoet.
− op de prijs per woning of appartement of kamerwoning en op de bijhorende forfaitaire posten.
Uitzonderingen
Het verhogingspercentage is beperkt tot maximaal 6% bij:
− deelrenovaties aan eigen patrimonium dat tussen andere woningen ligt en waar geen verhuis- beweging
gebeurt of vergunning nodig is.
− de berekening van de prijsplafonds voor verwerving van goede woningen </t>
        </r>
      </text>
    </comment>
    <comment ref="AG2" authorId="0" shapeId="0" xr:uid="{00000000-0006-0000-0000-00000C000000}">
      <text>
        <r>
          <rPr>
            <b/>
            <sz val="9"/>
            <color indexed="81"/>
            <rFont val="Tahoma"/>
            <family val="2"/>
          </rPr>
          <t xml:space="preserve">Verhogingspercentage aangepast bouwen (1%)
</t>
        </r>
        <r>
          <rPr>
            <sz val="9"/>
            <color indexed="81"/>
            <rFont val="Tahoma"/>
            <family val="2"/>
          </rPr>
          <t>Voor aangepaste woningen, conform de C, wordt een verhogingspercentage van 1% toegekend, samen met een verhoging van de maximum WO van 10% (oppervlaktecoëfficiënt 1,1 in kolom AF).</t>
        </r>
      </text>
    </comment>
  </commentList>
</comments>
</file>

<file path=xl/sharedStrings.xml><?xml version="1.0" encoding="utf-8"?>
<sst xmlns="http://schemas.openxmlformats.org/spreadsheetml/2006/main" count="3078" uniqueCount="1485">
  <si>
    <t>OMSCHRIJVING</t>
  </si>
  <si>
    <t># SLPK</t>
  </si>
  <si>
    <t># PERS</t>
  </si>
  <si>
    <t># STUK</t>
  </si>
  <si>
    <t>m² surplus</t>
  </si>
  <si>
    <t>m² berging</t>
  </si>
  <si>
    <t>WO METING</t>
  </si>
  <si>
    <t>tot. correctie</t>
  </si>
  <si>
    <t>tot. berging</t>
  </si>
  <si>
    <t>basismax.</t>
  </si>
  <si>
    <t>BasisMax(*)</t>
  </si>
  <si>
    <t>tot. WO-meting</t>
  </si>
  <si>
    <t>% t.o.v.</t>
  </si>
  <si>
    <t>tot. max. WO</t>
  </si>
  <si>
    <t>WO PLAFOND</t>
  </si>
  <si>
    <t>REF. PRIJS / m²</t>
  </si>
  <si>
    <t>prijscorr. / m²</t>
  </si>
  <si>
    <t>OPP-Coëfficient</t>
  </si>
  <si>
    <t>Index-Coëfficient</t>
  </si>
  <si>
    <t>MAXIMUMPRIJS / TYPE</t>
  </si>
  <si>
    <t>Prijs.excl.garage</t>
  </si>
  <si>
    <t>PRIJS X AANTAL</t>
  </si>
  <si>
    <t>Diversen</t>
  </si>
  <si>
    <t>Tuinberging</t>
  </si>
  <si>
    <t>A</t>
  </si>
  <si>
    <t>E</t>
  </si>
  <si>
    <t>Aantal</t>
  </si>
  <si>
    <t>PERS.</t>
  </si>
  <si>
    <t>SLPK.</t>
  </si>
  <si>
    <t>SHM - NR.</t>
  </si>
  <si>
    <t>NAAM SHM</t>
  </si>
  <si>
    <t>SHM naam wordt automatisch ingevuld bij ingave nr</t>
  </si>
  <si>
    <t>m²</t>
  </si>
  <si>
    <t>OVERZICHT PRIJSNORMEN</t>
  </si>
  <si>
    <t>ontbrekende posten</t>
  </si>
  <si>
    <t>/m²</t>
  </si>
  <si>
    <t>vloerbekleding</t>
  </si>
  <si>
    <t>bijkomende posten</t>
  </si>
  <si>
    <t>forfaitaire posten</t>
  </si>
  <si>
    <t>/stuk</t>
  </si>
  <si>
    <t>supplement kleine woninggroepen</t>
  </si>
  <si>
    <t>eerste 500m²</t>
  </si>
  <si>
    <t>groter dan 500m²</t>
  </si>
  <si>
    <t>renovatie</t>
  </si>
  <si>
    <t xml:space="preserve">maximumprijs afbraak bij vervangingsbouw : </t>
  </si>
  <si>
    <t>wandbetegeling (faïence)</t>
  </si>
  <si>
    <t>binnendeuren</t>
  </si>
  <si>
    <t>keukenmeubilair</t>
  </si>
  <si>
    <t>sanitaire toestellen</t>
  </si>
  <si>
    <t>garages - gegroepeerd</t>
  </si>
  <si>
    <t>carports - gegroepeerd</t>
  </si>
  <si>
    <t>bovengrondse verharde parkeerplaatsen</t>
  </si>
  <si>
    <t>ondergrondse staanplaatsen / garages</t>
  </si>
  <si>
    <t>fietsbergingen, tuinbergingen, kelderbergingen, teller- en vuilnislokalen</t>
  </si>
  <si>
    <t>stut- en ondervangingswerken (Berlinerwanden, palenwanden, …)</t>
  </si>
  <si>
    <t>raming of bestelbedrag</t>
  </si>
  <si>
    <t>ergonomische uitrustingen voor personen met een handicap</t>
  </si>
  <si>
    <t>afbraakwerken vervangingsbouw</t>
  </si>
  <si>
    <t>omgevingswerken</t>
  </si>
  <si>
    <t>afbraak</t>
  </si>
  <si>
    <t>Omschrijving</t>
  </si>
  <si>
    <t>Code</t>
  </si>
  <si>
    <t>garage</t>
  </si>
  <si>
    <t>Commerciele ruimten - nachtwinkels - verkoopsruimten - kapperszaken - ...</t>
  </si>
  <si>
    <t>handelsruimte</t>
  </si>
  <si>
    <t>carport</t>
  </si>
  <si>
    <t>Gemeenschappelijke wasruimte</t>
  </si>
  <si>
    <t>ruimte-was</t>
  </si>
  <si>
    <t>Kinderkribbe - Crèche</t>
  </si>
  <si>
    <t>kribbe</t>
  </si>
  <si>
    <t>Administratieve zetel SHM</t>
  </si>
  <si>
    <t>SHM-zetel</t>
  </si>
  <si>
    <t>Kantoorruimte - Administratieve diensten</t>
  </si>
  <si>
    <t>kantoor</t>
  </si>
  <si>
    <t>Berging onderhoudsmaterieel SHM, poetspersoneel, ...</t>
  </si>
  <si>
    <t>berg-ondh</t>
  </si>
  <si>
    <t>Vuilnisberging - Lokaal vuilniscontainers</t>
  </si>
  <si>
    <t>berg-afval</t>
  </si>
  <si>
    <t>Gemeenschappelijke fiets- &amp; bromfietsstalling - staanplaats moto's, kinderwagens, rolstoelen, ...</t>
  </si>
  <si>
    <t>berg-fiets</t>
  </si>
  <si>
    <t>park-bovgr</t>
  </si>
  <si>
    <t>Dispatchingsruimte voor ADL- cluster - Aanpasbaar bouwen - Dienstencentrum</t>
  </si>
  <si>
    <t>ADL-Centrale</t>
  </si>
  <si>
    <t>Stookruimte - collectieve centrale verwarming</t>
  </si>
  <si>
    <t>ruimte-CV</t>
  </si>
  <si>
    <t>Kantine - Niet publiek toegankelijke cafetaria</t>
  </si>
  <si>
    <t>kantine</t>
  </si>
  <si>
    <t>Gemeenschappelijke recreatieruimte (bv. bejaarden, wijklokaal, ...)</t>
  </si>
  <si>
    <t>ruimte-gem</t>
  </si>
  <si>
    <t>Berging met andere (gemeenschappelijke) bestemming, ...</t>
  </si>
  <si>
    <t>berg-divs</t>
  </si>
  <si>
    <t>Ondergrondse parkeerplaats</t>
  </si>
  <si>
    <t>park-ondgr</t>
  </si>
  <si>
    <t>Diversen niet nader benoemd - enkel op te nemen in functie van simulatietabel</t>
  </si>
  <si>
    <t>diversen</t>
  </si>
  <si>
    <t>Individuele private (kelder-) bergingen in appartementsgebouw, dewelke niet onlosmakelijk geïntegreerd of rechtstreeks toegangelijk zijn vanuit de woningen.</t>
  </si>
  <si>
    <t>berg-indiv</t>
  </si>
  <si>
    <t>berg-tuin</t>
  </si>
  <si>
    <t>administratieve ruimte</t>
  </si>
  <si>
    <t>ruimte-adm</t>
  </si>
  <si>
    <t>Jeugdhuis</t>
  </si>
  <si>
    <t>jeugdhuis</t>
  </si>
  <si>
    <t>Niet nader omschreven</t>
  </si>
  <si>
    <t>onbenoemd</t>
  </si>
  <si>
    <t>Woning of gebouw bestemd voor afbraak</t>
  </si>
  <si>
    <t>Archief</t>
  </si>
  <si>
    <t>archief</t>
  </si>
  <si>
    <t>omgeving</t>
  </si>
  <si>
    <t>SHM-bureel</t>
  </si>
  <si>
    <t>magazijn</t>
  </si>
  <si>
    <t>dienstencentrum</t>
  </si>
  <si>
    <t>Liften</t>
  </si>
  <si>
    <t>liften</t>
  </si>
  <si>
    <t>Polyvalente ruimte : vergaderzaal, Feestzaal</t>
  </si>
  <si>
    <t>ruimte-pol</t>
  </si>
  <si>
    <t>horeca</t>
  </si>
  <si>
    <t>Werkhuis - Atelier SHM</t>
  </si>
  <si>
    <t>SHM-werkh</t>
  </si>
  <si>
    <t>Stockruimte materieel SHM</t>
  </si>
  <si>
    <t>SHM-magaz</t>
  </si>
  <si>
    <t>Tellerberging - Meterlokaal in appartementsgebouwen</t>
  </si>
  <si>
    <t>berg-meter</t>
  </si>
  <si>
    <t>Gesloten garagebox - gegroepeerd bovengronds_x000D_
Niet onlosmakelijk verbonden met een individuele woning_x000D_
Gesitueerd in gegroepeerde batterij garages</t>
  </si>
  <si>
    <t>Overdekte autostaanplaats - Carport_x000D_
Niet onlosmakelijk verbonden met woongelegenheid_x000D_
Gesitueerd bovengronds of ondergronds</t>
  </si>
  <si>
    <t>Private autostaanplaats bovengronds (in open lucht)_x000D_
Niet onlosmakelijk verbonden aan een gebouw</t>
  </si>
  <si>
    <t>Café - Restaurant (publiek toegankelijk)_x000D_</t>
  </si>
  <si>
    <t xml:space="preserve"> woning</t>
  </si>
  <si>
    <t xml:space="preserve"> appartement</t>
  </si>
  <si>
    <t>H</t>
  </si>
  <si>
    <t>Invulbouw verhoging %</t>
  </si>
  <si>
    <t>Basisprijscoëfficient</t>
  </si>
  <si>
    <t>Provincie</t>
  </si>
  <si>
    <t>Arrondissement</t>
  </si>
  <si>
    <t>Gemeente</t>
  </si>
  <si>
    <t>Ruimtelijke indeling</t>
  </si>
  <si>
    <t>SUPPL</t>
  </si>
  <si>
    <t>OOST-VLAANDEREN</t>
  </si>
  <si>
    <t>AALST</t>
  </si>
  <si>
    <t>GENT</t>
  </si>
  <si>
    <t>AALTER</t>
  </si>
  <si>
    <t>Buitengebied</t>
  </si>
  <si>
    <t>VLAAMS-BRABANT</t>
  </si>
  <si>
    <t>LEUVEN</t>
  </si>
  <si>
    <t>AARSCHOT</t>
  </si>
  <si>
    <t>Structuurondersteunend kleinstedelijk gebied</t>
  </si>
  <si>
    <t>ANTWERPEN</t>
  </si>
  <si>
    <t>AARTSELAAR</t>
  </si>
  <si>
    <t>HALLE-VILVOORDE</t>
  </si>
  <si>
    <t>AFFLIGEM</t>
  </si>
  <si>
    <t>LIMBURG</t>
  </si>
  <si>
    <t>TONGEREN</t>
  </si>
  <si>
    <t>ALKEN</t>
  </si>
  <si>
    <t>WEST-VLAANDEREN</t>
  </si>
  <si>
    <t>VEURNE</t>
  </si>
  <si>
    <t>ALVERINGEM</t>
  </si>
  <si>
    <t>KORTRIJK</t>
  </si>
  <si>
    <t>ANZEGEM</t>
  </si>
  <si>
    <t>TIELT</t>
  </si>
  <si>
    <t>ARDOOIE</t>
  </si>
  <si>
    <t>TURNHOUT</t>
  </si>
  <si>
    <t>ARENDONK</t>
  </si>
  <si>
    <t>HASSELT</t>
  </si>
  <si>
    <t>AS</t>
  </si>
  <si>
    <t>ASSE</t>
  </si>
  <si>
    <t>Kleinstedelijk gebied op provinciaal niveau</t>
  </si>
  <si>
    <t>EEKLO</t>
  </si>
  <si>
    <t>ASSENEDE</t>
  </si>
  <si>
    <t>AVELGEM</t>
  </si>
  <si>
    <t>BAARLE-HERTOG</t>
  </si>
  <si>
    <t>BALEN</t>
  </si>
  <si>
    <t>BRUGGE</t>
  </si>
  <si>
    <t>BEERNEM</t>
  </si>
  <si>
    <t>BEERSE</t>
  </si>
  <si>
    <t>Regionaalstedelijk gebied</t>
  </si>
  <si>
    <t>BEERSEL</t>
  </si>
  <si>
    <t>BEGIJNENDIJK</t>
  </si>
  <si>
    <t>BEKKEVOORT</t>
  </si>
  <si>
    <t>BERINGEN</t>
  </si>
  <si>
    <t>MECHELEN</t>
  </si>
  <si>
    <t>BERLAAR</t>
  </si>
  <si>
    <t>DENDERMONDE</t>
  </si>
  <si>
    <t>BERLARE</t>
  </si>
  <si>
    <t>BERTEM</t>
  </si>
  <si>
    <t>BEVER</t>
  </si>
  <si>
    <t>SINT-NIKLAAS</t>
  </si>
  <si>
    <t>BEVEREN</t>
  </si>
  <si>
    <t>BIERBEEK</t>
  </si>
  <si>
    <t>BILZEN</t>
  </si>
  <si>
    <t>BLANKENBERGE</t>
  </si>
  <si>
    <t>MAASEIK</t>
  </si>
  <si>
    <t>BOCHOLT</t>
  </si>
  <si>
    <t>BOECHOUT</t>
  </si>
  <si>
    <t>BONHEIDEN</t>
  </si>
  <si>
    <t>BOOM</t>
  </si>
  <si>
    <t>BOORTMEERBEEK</t>
  </si>
  <si>
    <t>BORGLOON</t>
  </si>
  <si>
    <t>BORNEM</t>
  </si>
  <si>
    <t>BORSBEEK</t>
  </si>
  <si>
    <t>BOUTERSEM</t>
  </si>
  <si>
    <t>OUDENAARDE</t>
  </si>
  <si>
    <t>BRAKEL</t>
  </si>
  <si>
    <t>BRASSCHAAT</t>
  </si>
  <si>
    <t>BRECHT</t>
  </si>
  <si>
    <t>OOSTENDE</t>
  </si>
  <si>
    <t>BREDENE</t>
  </si>
  <si>
    <t>BREE</t>
  </si>
  <si>
    <t>BUGGENHOUT</t>
  </si>
  <si>
    <t>DAMME</t>
  </si>
  <si>
    <t>DE HAAN</t>
  </si>
  <si>
    <t>DE PANNE</t>
  </si>
  <si>
    <t>DE PINTE</t>
  </si>
  <si>
    <t>DEERLIJK</t>
  </si>
  <si>
    <t>DEINZE</t>
  </si>
  <si>
    <t>DENDERLEEUW</t>
  </si>
  <si>
    <t>DENTERGEM</t>
  </si>
  <si>
    <t>DESSEL</t>
  </si>
  <si>
    <t>DESTELBERGEN</t>
  </si>
  <si>
    <t>DIEPENBEEK</t>
  </si>
  <si>
    <t>DIEST</t>
  </si>
  <si>
    <t>DIKSMUIDE</t>
  </si>
  <si>
    <t>DILBEEK</t>
  </si>
  <si>
    <t>DILSEN-STOKKEM</t>
  </si>
  <si>
    <t>DROGENBOS</t>
  </si>
  <si>
    <t>DUFFEL</t>
  </si>
  <si>
    <t>EDEGEM</t>
  </si>
  <si>
    <t>ERPE-MERE</t>
  </si>
  <si>
    <t>ESSEN</t>
  </si>
  <si>
    <t>EVERGEM</t>
  </si>
  <si>
    <t>GALMAARDEN</t>
  </si>
  <si>
    <t>GAVERE</t>
  </si>
  <si>
    <t>GEEL</t>
  </si>
  <si>
    <t>GEETBETS</t>
  </si>
  <si>
    <t>GENK</t>
  </si>
  <si>
    <t>GERAARDSBERGEN</t>
  </si>
  <si>
    <t>GINGELOM</t>
  </si>
  <si>
    <t>GISTEL</t>
  </si>
  <si>
    <t>GLABBEEK</t>
  </si>
  <si>
    <t>GOOIK</t>
  </si>
  <si>
    <t>GRIMBERGEN</t>
  </si>
  <si>
    <t>GROBBENDONK</t>
  </si>
  <si>
    <t>HAACHT</t>
  </si>
  <si>
    <t>HAALTERT</t>
  </si>
  <si>
    <t>HALEN</t>
  </si>
  <si>
    <t>HALLE</t>
  </si>
  <si>
    <t>HAM</t>
  </si>
  <si>
    <t>HAMME</t>
  </si>
  <si>
    <t>HAMONT-ACHEL</t>
  </si>
  <si>
    <t>HARELBEKE</t>
  </si>
  <si>
    <t>HECHTEL-EKSEL</t>
  </si>
  <si>
    <t>HEERS</t>
  </si>
  <si>
    <t>HEIST-OP-DEN-BERG</t>
  </si>
  <si>
    <t>HEMIKSEM</t>
  </si>
  <si>
    <t>HERENT</t>
  </si>
  <si>
    <t>HERENTALS</t>
  </si>
  <si>
    <t>HERENTHOUT</t>
  </si>
  <si>
    <t>HERK-DE-STAD</t>
  </si>
  <si>
    <t>HERNE</t>
  </si>
  <si>
    <t>HERSELT</t>
  </si>
  <si>
    <t>HERSTAPPE</t>
  </si>
  <si>
    <t>HERZELE</t>
  </si>
  <si>
    <t>HEUSDEN-ZOLDER</t>
  </si>
  <si>
    <t>IEPER</t>
  </si>
  <si>
    <t>HEUVELLAND</t>
  </si>
  <si>
    <t>HOEGAARDEN</t>
  </si>
  <si>
    <t>HOEILAART</t>
  </si>
  <si>
    <t>HOESELT</t>
  </si>
  <si>
    <t>HOLSBEEK</t>
  </si>
  <si>
    <t>ROESELARE</t>
  </si>
  <si>
    <t>HOOGLEDE</t>
  </si>
  <si>
    <t>HOOGSTRATEN</t>
  </si>
  <si>
    <t>HOREBEKE</t>
  </si>
  <si>
    <t>HOUTHALEN-HELCHTEREN</t>
  </si>
  <si>
    <t>HOUTHULST</t>
  </si>
  <si>
    <t>HOVE</t>
  </si>
  <si>
    <t>HULDENBERG</t>
  </si>
  <si>
    <t>HULSHOUT</t>
  </si>
  <si>
    <t>ICHTEGEM</t>
  </si>
  <si>
    <t>INGELMUNSTER</t>
  </si>
  <si>
    <t>IZEGEM</t>
  </si>
  <si>
    <t>JABBEKE</t>
  </si>
  <si>
    <t>KALMTHOUT</t>
  </si>
  <si>
    <t>KAMPENHOUT</t>
  </si>
  <si>
    <t>KAPELLEN</t>
  </si>
  <si>
    <t>KAPELLE-OP-DEN-BOS</t>
  </si>
  <si>
    <t>KAPRIJKE</t>
  </si>
  <si>
    <t>KASTERLEE</t>
  </si>
  <si>
    <t>KEERBERGEN</t>
  </si>
  <si>
    <t>KINROOI</t>
  </si>
  <si>
    <t>KLUISBERGEN</t>
  </si>
  <si>
    <t>KNOKKE-HEIST</t>
  </si>
  <si>
    <t>KOEKELARE</t>
  </si>
  <si>
    <t>KOKSIJDE</t>
  </si>
  <si>
    <t>KONTICH</t>
  </si>
  <si>
    <t>KORTEMARK</t>
  </si>
  <si>
    <t>KORTENAKEN</t>
  </si>
  <si>
    <t>KORTENBERG</t>
  </si>
  <si>
    <t>KORTESSEM</t>
  </si>
  <si>
    <t>KRAAINEM</t>
  </si>
  <si>
    <t>KRUIBEKE</t>
  </si>
  <si>
    <t>KUURNE</t>
  </si>
  <si>
    <t>LAAKDAL</t>
  </si>
  <si>
    <t>LAARNE</t>
  </si>
  <si>
    <t>LANAKEN</t>
  </si>
  <si>
    <t>LANDEN</t>
  </si>
  <si>
    <t>LANGEMARK-POELKAPELLE</t>
  </si>
  <si>
    <t>LEBBEKE</t>
  </si>
  <si>
    <t>LEDE</t>
  </si>
  <si>
    <t>LEDEGEM</t>
  </si>
  <si>
    <t>LENDELEDE</t>
  </si>
  <si>
    <t>LENNIK</t>
  </si>
  <si>
    <t>LEOPOLDSBURG</t>
  </si>
  <si>
    <t>LICHTERVELDE</t>
  </si>
  <si>
    <t>LIEDEKERKE</t>
  </si>
  <si>
    <t>LIER</t>
  </si>
  <si>
    <t>LIERDE</t>
  </si>
  <si>
    <t>LILLE</t>
  </si>
  <si>
    <t>LINKEBEEK</t>
  </si>
  <si>
    <t>LINT</t>
  </si>
  <si>
    <t>LINTER</t>
  </si>
  <si>
    <t>LOCHRISTI</t>
  </si>
  <si>
    <t>LOKEREN</t>
  </si>
  <si>
    <t>LOMMEL</t>
  </si>
  <si>
    <t>LONDERZEEL</t>
  </si>
  <si>
    <t>LO-RENINGE</t>
  </si>
  <si>
    <t>LUBBEEK</t>
  </si>
  <si>
    <t>LUMMEN</t>
  </si>
  <si>
    <t>MAARKEDAL</t>
  </si>
  <si>
    <t>MAASMECHELEN</t>
  </si>
  <si>
    <t>MACHELEN</t>
  </si>
  <si>
    <t>MALDEGEM</t>
  </si>
  <si>
    <t>MALLE</t>
  </si>
  <si>
    <t>MEERHOUT</t>
  </si>
  <si>
    <t>MEISE</t>
  </si>
  <si>
    <t>MELLE</t>
  </si>
  <si>
    <t>MENEN</t>
  </si>
  <si>
    <t>MERCHTEM</t>
  </si>
  <si>
    <t>MERELBEKE</t>
  </si>
  <si>
    <t>MERKSPLAS</t>
  </si>
  <si>
    <t>MESEN</t>
  </si>
  <si>
    <t>MEULEBEKE</t>
  </si>
  <si>
    <t>MIDDELKERKE</t>
  </si>
  <si>
    <t>MOERBEKE</t>
  </si>
  <si>
    <t>MOL</t>
  </si>
  <si>
    <t>MOORSLEDE</t>
  </si>
  <si>
    <t>MORTSEL</t>
  </si>
  <si>
    <t>NAZARETH</t>
  </si>
  <si>
    <t>NEERPELT</t>
  </si>
  <si>
    <t>NIEL</t>
  </si>
  <si>
    <t>NIEUWERKERKEN</t>
  </si>
  <si>
    <t>NIEUWPOORT</t>
  </si>
  <si>
    <t>NIJLEN</t>
  </si>
  <si>
    <t>NINOVE</t>
  </si>
  <si>
    <t>OLEN</t>
  </si>
  <si>
    <t>OOSTERZELE</t>
  </si>
  <si>
    <t>OOSTKAMP</t>
  </si>
  <si>
    <t>OOSTROZEBEKE</t>
  </si>
  <si>
    <t>OPWIJK</t>
  </si>
  <si>
    <t>OUDENBURG</t>
  </si>
  <si>
    <t>OUD-HEVERLEE</t>
  </si>
  <si>
    <t>OUD-TURNHOUT</t>
  </si>
  <si>
    <t>OVERIJSE</t>
  </si>
  <si>
    <t>PEER</t>
  </si>
  <si>
    <t>PEPINGEN</t>
  </si>
  <si>
    <t>PITTEM</t>
  </si>
  <si>
    <t>POPERINGE</t>
  </si>
  <si>
    <t>PUTTE</t>
  </si>
  <si>
    <t>PUURS</t>
  </si>
  <si>
    <t>RANST</t>
  </si>
  <si>
    <t>RAVELS</t>
  </si>
  <si>
    <t>RETIE</t>
  </si>
  <si>
    <t>RIEMST</t>
  </si>
  <si>
    <t>RIJKEVORSEL</t>
  </si>
  <si>
    <t>RONSE</t>
  </si>
  <si>
    <t>ROOSDAAL</t>
  </si>
  <si>
    <t>ROTSELAAR</t>
  </si>
  <si>
    <t>RUISELEDE</t>
  </si>
  <si>
    <t>RUMST</t>
  </si>
  <si>
    <t>SCHELLE</t>
  </si>
  <si>
    <t>SCHERPENHEUVEL-ZICHEM</t>
  </si>
  <si>
    <t>SCHILDE</t>
  </si>
  <si>
    <t>SCHOTEN</t>
  </si>
  <si>
    <t>SINT-GENESIUS-RODE</t>
  </si>
  <si>
    <t>SINT-GILLIS-WAAS</t>
  </si>
  <si>
    <t>SINT-KATELIJNE-WAVER</t>
  </si>
  <si>
    <t>SINT-LAUREINS</t>
  </si>
  <si>
    <t>SINT-LIEVENS-HOUTEM</t>
  </si>
  <si>
    <t>SINT-MARTENS-LATEM</t>
  </si>
  <si>
    <t>SINT-PIETERS-LEEUW</t>
  </si>
  <si>
    <t>SINT-TRUIDEN</t>
  </si>
  <si>
    <t>SPIERE-HELKIJN</t>
  </si>
  <si>
    <t>STABROEK</t>
  </si>
  <si>
    <t>STADEN</t>
  </si>
  <si>
    <t>STEENOKKERZEEL</t>
  </si>
  <si>
    <t>STEKENE</t>
  </si>
  <si>
    <t>TEMSE</t>
  </si>
  <si>
    <t>TERNAT</t>
  </si>
  <si>
    <t>TERVUREN</t>
  </si>
  <si>
    <t>TESSENDERLO</t>
  </si>
  <si>
    <t>TIELT-WINGE</t>
  </si>
  <si>
    <t>TIENEN</t>
  </si>
  <si>
    <t>TORHOUT</t>
  </si>
  <si>
    <t>TREMELO</t>
  </si>
  <si>
    <t>VILVOORDE</t>
  </si>
  <si>
    <t>VLETEREN</t>
  </si>
  <si>
    <t>VOEREN</t>
  </si>
  <si>
    <t>VORSELAAR</t>
  </si>
  <si>
    <t>VOSSELAAR</t>
  </si>
  <si>
    <t>WAASMUNSTER</t>
  </si>
  <si>
    <t>WACHTEBEKE</t>
  </si>
  <si>
    <t>WAREGEM</t>
  </si>
  <si>
    <t>WELLEN</t>
  </si>
  <si>
    <t>WEMMEL</t>
  </si>
  <si>
    <t>WERVIK</t>
  </si>
  <si>
    <t>WESTERLO</t>
  </si>
  <si>
    <t>WETTEREN</t>
  </si>
  <si>
    <t>WEVELGEM</t>
  </si>
  <si>
    <t>WEZEMBEEK-OPPEM</t>
  </si>
  <si>
    <t>WICHELEN</t>
  </si>
  <si>
    <t>WIELSBEKE</t>
  </si>
  <si>
    <t>WIJNEGEM</t>
  </si>
  <si>
    <t>WILLEBROEK</t>
  </si>
  <si>
    <t>WINGENE</t>
  </si>
  <si>
    <t>WOMMELGEM</t>
  </si>
  <si>
    <t>WORTEGEM-PETEGEM</t>
  </si>
  <si>
    <t>WUUSTWEZEL</t>
  </si>
  <si>
    <t>ZANDHOVEN</t>
  </si>
  <si>
    <t>ZAVENTEM</t>
  </si>
  <si>
    <t>ZEDELGEM</t>
  </si>
  <si>
    <t>ZELE</t>
  </si>
  <si>
    <t>ZELZATE</t>
  </si>
  <si>
    <t>ZEMST</t>
  </si>
  <si>
    <t>ZOERSEL</t>
  </si>
  <si>
    <t>ZONHOVEN</t>
  </si>
  <si>
    <t>ZONNEBEKE</t>
  </si>
  <si>
    <t>ZOTTEGEM</t>
  </si>
  <si>
    <t>ZOUTLEEUW</t>
  </si>
  <si>
    <t>ZUIENKERKE</t>
  </si>
  <si>
    <t>ZULTE</t>
  </si>
  <si>
    <t>ZUTENDAAL</t>
  </si>
  <si>
    <t>ZWALM</t>
  </si>
  <si>
    <t>ZWEVEGEM</t>
  </si>
  <si>
    <t>ZWIJNDRECHT</t>
  </si>
  <si>
    <t>PRIJS-Coëfficient</t>
  </si>
  <si>
    <t>G</t>
  </si>
  <si>
    <t>Centrumstad</t>
  </si>
  <si>
    <t>Vlabinvest gemeenten</t>
  </si>
  <si>
    <t>Invulbouw</t>
  </si>
  <si>
    <t>Aanpasbaar</t>
  </si>
  <si>
    <t>Opp_Cf</t>
  </si>
  <si>
    <t>NB</t>
  </si>
  <si>
    <t>VB</t>
  </si>
  <si>
    <t>SOORT WERK</t>
  </si>
  <si>
    <t>K</t>
  </si>
  <si>
    <t>C</t>
  </si>
  <si>
    <t>Totaal Posten +/-</t>
  </si>
  <si>
    <t>Auto</t>
  </si>
  <si>
    <t>Type</t>
  </si>
  <si>
    <t>Max WO</t>
  </si>
  <si>
    <t>WO-meting</t>
  </si>
  <si>
    <t>K/H</t>
  </si>
  <si>
    <t>RANZEGEM</t>
  </si>
  <si>
    <t>DUMMY</t>
  </si>
  <si>
    <t>Dummy</t>
  </si>
  <si>
    <t>garages</t>
  </si>
  <si>
    <t>carports</t>
  </si>
  <si>
    <t>berg-met</t>
  </si>
  <si>
    <t># WON</t>
  </si>
  <si>
    <t>Lagen</t>
  </si>
  <si>
    <t>Centrumstad / Vlabinv</t>
  </si>
  <si>
    <t># stopplaatsen</t>
  </si>
  <si>
    <t>De Ideale Woning</t>
  </si>
  <si>
    <t>A.B.C.</t>
  </si>
  <si>
    <t>Goed Wonen.Rupelstreek</t>
  </si>
  <si>
    <t>Gezellige Woningen</t>
  </si>
  <si>
    <t>Woonhaven Antwerpen</t>
  </si>
  <si>
    <t>Volkswoningen van Duffel</t>
  </si>
  <si>
    <t>Geelse Huisvesting</t>
  </si>
  <si>
    <t>Lierse Mij. voor de Huisvesting</t>
  </si>
  <si>
    <t>Molse Bouwmij. voor de Huisvesting</t>
  </si>
  <si>
    <t>Bouwmij. De Noorderkempen</t>
  </si>
  <si>
    <t>Eigen Woning</t>
  </si>
  <si>
    <t>Zonnige Kempen</t>
  </si>
  <si>
    <t>Samenwerkende Maatschappij voor Volkshuisvesting</t>
  </si>
  <si>
    <t>De Voorkempen H.E.</t>
  </si>
  <si>
    <t>Providentia</t>
  </si>
  <si>
    <t>Diest-Uitbreiding</t>
  </si>
  <si>
    <t>Gewestelijke Maatschappij voor Volkshuisvesting</t>
  </si>
  <si>
    <t>Woonpunt Zennevallei</t>
  </si>
  <si>
    <t>Volkswoningbouw</t>
  </si>
  <si>
    <t>Sociaal Wonen arro Leuven</t>
  </si>
  <si>
    <t>Elk zijn Huis Gewestelijke Maatschappij voor de Huisvesting</t>
  </si>
  <si>
    <t>Inter-Vilvoordse Mij. voor Huisvesting</t>
  </si>
  <si>
    <t>Het Lindenhof</t>
  </si>
  <si>
    <t>Brugse Maatschappij voor Huisvesting</t>
  </si>
  <si>
    <t>Vivendo</t>
  </si>
  <si>
    <t>WoonWel</t>
  </si>
  <si>
    <t>Mijn Huis</t>
  </si>
  <si>
    <t>t 'Heist Best</t>
  </si>
  <si>
    <t>Ons Onderdak</t>
  </si>
  <si>
    <t>De Mandelbeek</t>
  </si>
  <si>
    <t>Eigen Gift - Eigen Hulp</t>
  </si>
  <si>
    <t>Eigen Haard is Goud Waard</t>
  </si>
  <si>
    <t>De Gelukkige Haard</t>
  </si>
  <si>
    <t>De Oostendse Haard</t>
  </si>
  <si>
    <t>De Mandel</t>
  </si>
  <si>
    <t>Tieltse Bouwmaatschappij</t>
  </si>
  <si>
    <t>Woonmaatschappij IJzer &amp; Zee</t>
  </si>
  <si>
    <t>Helpt Elkander</t>
  </si>
  <si>
    <t>De Leie</t>
  </si>
  <si>
    <t>De Vlashaard</t>
  </si>
  <si>
    <t>Dewaco-Werkerswelzijn</t>
  </si>
  <si>
    <t>Gewestelijke Maatschappij voor Huisvesting</t>
  </si>
  <si>
    <t>Meetjeslandse Bouwmaatschappij voor Volkswoningen</t>
  </si>
  <si>
    <t>De Gentse Haard</t>
  </si>
  <si>
    <t>Volkshaard</t>
  </si>
  <si>
    <t>De Zonnige Woonst</t>
  </si>
  <si>
    <t>SHM Denderstreek</t>
  </si>
  <si>
    <t>Tuinwijk</t>
  </si>
  <si>
    <t>Ninove-Welzijn</t>
  </si>
  <si>
    <t>Hulp in Woningnood</t>
  </si>
  <si>
    <t>Sociale Huisvestingsmaatschappij Vlaamse Ardennen</t>
  </si>
  <si>
    <t>De Nieuwe Haard</t>
  </si>
  <si>
    <t>Volkswelzijn</t>
  </si>
  <si>
    <t>Sint-Niklase Mij. voor de Huisvesting</t>
  </si>
  <si>
    <t>Eigen Dak</t>
  </si>
  <si>
    <t>Gew. Mij. voor Woningbouw</t>
  </si>
  <si>
    <t>Kantonnale Bouwmij. van Beringen voor Huisvesting</t>
  </si>
  <si>
    <t>Maaslands Huis</t>
  </si>
  <si>
    <t>Nieuw Dak</t>
  </si>
  <si>
    <t>Cordium</t>
  </si>
  <si>
    <t>Kempisch Tehuis</t>
  </si>
  <si>
    <t>Ons Dak</t>
  </si>
  <si>
    <t>Nieuw Sint-Truiden</t>
  </si>
  <si>
    <t>Klein Brabant</t>
  </si>
  <si>
    <t>Sociale Bouw- en Kredietmij. Arro Antwerpen</t>
  </si>
  <si>
    <t>Kleine Landeigendom Zuiderkempen</t>
  </si>
  <si>
    <t>Vooruitzien</t>
  </si>
  <si>
    <t>Landwaarts</t>
  </si>
  <si>
    <t>Kleine Landeigendom</t>
  </si>
  <si>
    <t>Sociale Bouw- en Kredietmaatschappij Dendermonde</t>
  </si>
  <si>
    <t>Het Volk</t>
  </si>
  <si>
    <t>Waasse Landmaatschappij</t>
  </si>
  <si>
    <t>Enkel gekleurde velden invullen</t>
  </si>
  <si>
    <t>Plafond Koop</t>
  </si>
  <si>
    <t>Plafond Huur</t>
  </si>
  <si>
    <t>Plafond Andere</t>
  </si>
  <si>
    <t># WON HUUR</t>
  </si>
  <si>
    <t># WON KOOP</t>
  </si>
  <si>
    <t>Voorontwerp</t>
  </si>
  <si>
    <t xml:space="preserve">Aandeel Huur  </t>
  </si>
  <si>
    <t xml:space="preserve">Aandeel Koop  </t>
  </si>
  <si>
    <t xml:space="preserve">Aandeel Andere  </t>
  </si>
  <si>
    <t xml:space="preserve">TOTALEN  </t>
  </si>
  <si>
    <t># WON ANDERE</t>
  </si>
  <si>
    <t>WO HUUR</t>
  </si>
  <si>
    <t>WO KOOP</t>
  </si>
  <si>
    <t>WO ANDERE</t>
  </si>
  <si>
    <t>WO MAX HUUR</t>
  </si>
  <si>
    <t>WO MAX KOOP</t>
  </si>
  <si>
    <t>WO MAX ANDERE</t>
  </si>
  <si>
    <t>%</t>
  </si>
  <si>
    <t>Projectstadium</t>
  </si>
  <si>
    <t>Totaal Correctie Huur</t>
  </si>
  <si>
    <t>Totaal Correctie Koop</t>
  </si>
  <si>
    <t>Totaal Correctie Andere</t>
  </si>
  <si>
    <t>Oppervlakte</t>
  </si>
  <si>
    <t>Suppl kl. woninggroepen</t>
  </si>
  <si>
    <t xml:space="preserve">PROJECTNAAM  </t>
  </si>
  <si>
    <t xml:space="preserve">DOSSIERNUMMER  </t>
  </si>
  <si>
    <t xml:space="preserve">ONTWERPER  </t>
  </si>
  <si>
    <t xml:space="preserve">Gem. prijs huurwoning  </t>
  </si>
  <si>
    <t xml:space="preserve">Gem. prijs koopwoning  </t>
  </si>
  <si>
    <t xml:space="preserve">Gem. m² prijs WO  </t>
  </si>
  <si>
    <t>Plafond Huur excl garage</t>
  </si>
  <si>
    <t>Plafond Koop excl garage</t>
  </si>
  <si>
    <t>Plafond Andere excl garage</t>
  </si>
  <si>
    <t>VO</t>
  </si>
  <si>
    <t>BA</t>
  </si>
  <si>
    <t>De Voorbeeldige Woning</t>
  </si>
  <si>
    <t>Lijst gebouwtypes</t>
  </si>
  <si>
    <t>Forfait</t>
  </si>
  <si>
    <t>plafondprijs/m2</t>
  </si>
  <si>
    <t>Gem. m² prijs WO</t>
  </si>
  <si>
    <t>BESTEMMING</t>
  </si>
  <si>
    <t>Woningtypes</t>
  </si>
  <si>
    <t># stuks</t>
  </si>
  <si>
    <t>Basis aanbesteding</t>
  </si>
  <si>
    <t>Opening bieding</t>
  </si>
  <si>
    <t>OB</t>
  </si>
  <si>
    <t>HUIZEGEM</t>
  </si>
  <si>
    <t>Aangepast bouwen %</t>
  </si>
  <si>
    <t xml:space="preserve">   excl. btw &amp; studiekosten</t>
  </si>
  <si>
    <t>Centrum</t>
  </si>
  <si>
    <t>referentieprijs / m²</t>
  </si>
  <si>
    <t>balkons&amp;terrassen</t>
  </si>
  <si>
    <t>balkons</t>
  </si>
  <si>
    <t>/forfait</t>
  </si>
  <si>
    <t>max. berging</t>
  </si>
  <si>
    <t>Uitvoeringsdossier</t>
  </si>
  <si>
    <t>UD</t>
  </si>
  <si>
    <t>duurzame mobiliteit</t>
  </si>
  <si>
    <t>BEN-app</t>
  </si>
  <si>
    <t>BEN-huis</t>
  </si>
  <si>
    <t>Werk</t>
  </si>
  <si>
    <t>% Deelrenovatie(-s)</t>
  </si>
  <si>
    <t>03 - dak + isolatie (volledig nieuw)</t>
  </si>
  <si>
    <t>04 - buitenschrijnwerk</t>
  </si>
  <si>
    <t>68 - ventilatiesysteem (systeem C/D)</t>
  </si>
  <si>
    <t>60 - sanitaire leidingen</t>
  </si>
  <si>
    <t>62 - sanitaire kranen</t>
  </si>
  <si>
    <t>06 - technieken CV&amp; fluida (volledig nieuw)</t>
  </si>
  <si>
    <t>05 - binnenafwerking (volledig nieuw)</t>
  </si>
  <si>
    <t>03 - na-isolatie daken</t>
  </si>
  <si>
    <t>32-35 - dakbedekking / dichting</t>
  </si>
  <si>
    <t>Cf_Kleiner bouwen</t>
  </si>
  <si>
    <t>Totaal Cf-kleiner bouwen</t>
  </si>
  <si>
    <t>Totaal KleinBouw Huur</t>
  </si>
  <si>
    <t>Totaal KleinBouw Koop</t>
  </si>
  <si>
    <t>Totaal KleinBouw Andere</t>
  </si>
  <si>
    <t>PV-installatie</t>
  </si>
  <si>
    <t>ruimte-polyvalent</t>
  </si>
  <si>
    <t>ruimte-collectief</t>
  </si>
  <si>
    <t>CV-collectief</t>
  </si>
  <si>
    <t>ZB-huis</t>
  </si>
  <si>
    <t>ZB-app</t>
  </si>
  <si>
    <t>KW-piek</t>
  </si>
  <si>
    <t>WOPrijsm2-incl. 0/1</t>
  </si>
  <si>
    <t>PV-app</t>
  </si>
  <si>
    <t>PV-huis</t>
  </si>
  <si>
    <t xml:space="preserve">paal- of putfunderingen </t>
  </si>
  <si>
    <t xml:space="preserve">plaatfunderingen </t>
  </si>
  <si>
    <t>zonneboilers</t>
  </si>
  <si>
    <t>/ appartement</t>
  </si>
  <si>
    <t>/ huis</t>
  </si>
  <si>
    <t>kWp</t>
  </si>
  <si>
    <t>met maximum van</t>
  </si>
  <si>
    <t>collectieve installaties (WKK / warmtepomp ...)</t>
  </si>
  <si>
    <t>kWp / installatie</t>
  </si>
  <si>
    <t>/ extra aangesloten app</t>
  </si>
  <si>
    <t>/ put</t>
  </si>
  <si>
    <t>BEN-niveau appartementen</t>
  </si>
  <si>
    <t>BEN-niveau huizen</t>
  </si>
  <si>
    <t>/ woning</t>
  </si>
  <si>
    <t>grondverzet - sanering reservegronden</t>
  </si>
  <si>
    <t>asbestverwijdering</t>
  </si>
  <si>
    <t>investering tot maximum</t>
  </si>
  <si>
    <t>per niet gerealiseerde autobergplaats</t>
  </si>
  <si>
    <t>17 - riolering onderbouw (volledig nieuw)</t>
  </si>
  <si>
    <t>07 - elektrische installatie (volledig nieuw)</t>
  </si>
  <si>
    <t>AFB</t>
  </si>
  <si>
    <t>diversen-raming/offerte</t>
  </si>
  <si>
    <t>afbraak-raming/offerte</t>
  </si>
  <si>
    <t># extra aangesloten  won</t>
  </si>
  <si>
    <t>Appartement - gesitueerd in appartementsgebouw _x000D_
* Minimaal 3 woongelegenheden per gebouw_x000D_
* Studio's (0 slpk) - kleine flats (1slpk) - appartementen met mezzanine - …
* Duowoningen: benedenwoning en bovenwoning</t>
  </si>
  <si>
    <t>* Eengezinshuis - grondgebonden verdiepingswoningen en gelijkvloerse bungalows</t>
  </si>
  <si>
    <t>terrassen  op verdiepingen en uitkragende en balkons</t>
  </si>
  <si>
    <t>Suppl Kleine woninggroepen</t>
  </si>
  <si>
    <t>Plafond Kleine woninggroepen</t>
  </si>
  <si>
    <t>Supl Kl Woninggroep Huur</t>
  </si>
  <si>
    <t>Supl Kl Woninggroep Koop</t>
  </si>
  <si>
    <t>Supl Kl Woninggroep Andere</t>
  </si>
  <si>
    <r>
      <t>WO MAX</t>
    </r>
    <r>
      <rPr>
        <sz val="11"/>
        <color theme="1"/>
        <rFont val="Calibri"/>
        <family val="2"/>
        <scheme val="minor"/>
      </rPr>
      <t xml:space="preserve"> (m²)</t>
    </r>
  </si>
  <si>
    <r>
      <t xml:space="preserve"> POSTEN   + / - </t>
    </r>
    <r>
      <rPr>
        <sz val="11"/>
        <color theme="1"/>
        <rFont val="Calibri"/>
        <family val="2"/>
        <scheme val="minor"/>
      </rPr>
      <t>(commentaar)</t>
    </r>
  </si>
  <si>
    <t># extra aangesloten  app</t>
  </si>
  <si>
    <t>Zonneboiler App</t>
  </si>
  <si>
    <t xml:space="preserve">Ondergrondse parking </t>
  </si>
  <si>
    <t>Kelderbergingen APP</t>
  </si>
  <si>
    <t>Vuilnisberging APP</t>
  </si>
  <si>
    <t>BEN-niveau (nieuwbouw)</t>
  </si>
  <si>
    <t>woonfunctie coll.</t>
  </si>
  <si>
    <t>Woonfunctie coll.</t>
  </si>
  <si>
    <t>B</t>
  </si>
  <si>
    <t>O</t>
  </si>
  <si>
    <t>01 - totaalrenovatie EPB-nieuwbouw</t>
  </si>
  <si>
    <t>02 - gevel &amp; isolatie (volledig nieuw)</t>
  </si>
  <si>
    <t>RWP</t>
  </si>
  <si>
    <t>Regenwaterputten-Huis</t>
  </si>
  <si>
    <t>Regenwaterputten-App</t>
  </si>
  <si>
    <t>Sector</t>
  </si>
  <si>
    <t>Postcode</t>
  </si>
  <si>
    <t>Straat</t>
  </si>
  <si>
    <t>huisnr</t>
  </si>
  <si>
    <t>busnr</t>
  </si>
  <si>
    <t>Email</t>
  </si>
  <si>
    <t>Telefoon</t>
  </si>
  <si>
    <t>Directeur</t>
  </si>
  <si>
    <t>Website</t>
  </si>
  <si>
    <t>BTWnr</t>
  </si>
  <si>
    <t>huursector</t>
  </si>
  <si>
    <t>2600</t>
  </si>
  <si>
    <t>DIKSMUIDELAAN</t>
  </si>
  <si>
    <t>276</t>
  </si>
  <si>
    <t>info@deidealewoning.be</t>
  </si>
  <si>
    <t>+32 3 320 29 70</t>
  </si>
  <si>
    <t>Eyckmans Gert</t>
  </si>
  <si>
    <t>www.deidealewoning.be</t>
  </si>
  <si>
    <t>0404710724</t>
  </si>
  <si>
    <t>2050</t>
  </si>
  <si>
    <t>REINAARTLAAN</t>
  </si>
  <si>
    <t>8</t>
  </si>
  <si>
    <t>info@abc-shm.be</t>
  </si>
  <si>
    <t>+32 3 210 94 00</t>
  </si>
  <si>
    <t>Dupont Anne-Marie</t>
  </si>
  <si>
    <t>www.abc-shm.be</t>
  </si>
  <si>
    <t>0404688354</t>
  </si>
  <si>
    <t>2850</t>
  </si>
  <si>
    <t>UITBREIDINGSSTRAAT</t>
  </si>
  <si>
    <t>39</t>
  </si>
  <si>
    <t>info@goedwonenrupelstreek.be</t>
  </si>
  <si>
    <t>+32 3 880 79 60</t>
  </si>
  <si>
    <t>Maeremans Frank</t>
  </si>
  <si>
    <t>www.goedwonenrupelstreek.be</t>
  </si>
  <si>
    <t>0400813304</t>
  </si>
  <si>
    <t>2880</t>
  </si>
  <si>
    <t>BLEEKSTRAAT</t>
  </si>
  <si>
    <t>9</t>
  </si>
  <si>
    <t>info@gez-won.be</t>
  </si>
  <si>
    <t>+32 3 889 15 54</t>
  </si>
  <si>
    <t>Michiels Stein</t>
  </si>
  <si>
    <t>www.gezelligewoningen.be</t>
  </si>
  <si>
    <t>0400791726</t>
  </si>
  <si>
    <t>2020</t>
  </si>
  <si>
    <t>JAN DENUCESTRAAT</t>
  </si>
  <si>
    <t>23</t>
  </si>
  <si>
    <t>info@woonhaven.be</t>
  </si>
  <si>
    <t>+32 3 213 67 00</t>
  </si>
  <si>
    <t>GEHRE Wouter</t>
  </si>
  <si>
    <t>www.woonhaven.be</t>
  </si>
  <si>
    <t>0403795657</t>
  </si>
  <si>
    <t>2570</t>
  </si>
  <si>
    <t>NIEUWSTRAAT</t>
  </si>
  <si>
    <t>3</t>
  </si>
  <si>
    <t>info@volkswoningenduffel.be</t>
  </si>
  <si>
    <t>+32 15 31 15 65</t>
  </si>
  <si>
    <t>Verhoye Kristina</t>
  </si>
  <si>
    <t>www.volkswoningenduffel.be</t>
  </si>
  <si>
    <t>0404067356</t>
  </si>
  <si>
    <t>2440</t>
  </si>
  <si>
    <t>KAMEINESTRAAT</t>
  </si>
  <si>
    <t>info@geelsehuisvesting.be</t>
  </si>
  <si>
    <t>+32 14 58 01 55</t>
  </si>
  <si>
    <t>Driesmans Yasmine</t>
  </si>
  <si>
    <t>www.geelsehuisvesting.be</t>
  </si>
  <si>
    <t>0404144065</t>
  </si>
  <si>
    <t>Mij. voor de Huisvesting van het kanton  Heist-op-den-Berg</t>
  </si>
  <si>
    <t>2220</t>
  </si>
  <si>
    <t>PLANTIJNLAAN</t>
  </si>
  <si>
    <t>2</t>
  </si>
  <si>
    <t>info@hkh.vlaanderen</t>
  </si>
  <si>
    <t>+32 15 24 71 86</t>
  </si>
  <si>
    <t>De Wyngaert Theo</t>
  </si>
  <si>
    <t>www.huisvestingheistputte.be</t>
  </si>
  <si>
    <t>0400846560</t>
  </si>
  <si>
    <t>2200</t>
  </si>
  <si>
    <t>AUGUSTIJNENLAAN</t>
  </si>
  <si>
    <t>28</t>
  </si>
  <si>
    <t>6</t>
  </si>
  <si>
    <t>info@eigen-haard.be</t>
  </si>
  <si>
    <t>+32 14 85 98 00</t>
  </si>
  <si>
    <t>Schoors Jef</t>
  </si>
  <si>
    <t>www.eigen-haard.be</t>
  </si>
  <si>
    <t>0404156735</t>
  </si>
  <si>
    <t>2500</t>
  </si>
  <si>
    <t>ABTSHERBERGSTRAAT</t>
  </si>
  <si>
    <t>10</t>
  </si>
  <si>
    <t>19</t>
  </si>
  <si>
    <t>info@lmhlier.be</t>
  </si>
  <si>
    <t>+32 3 490 30 50</t>
  </si>
  <si>
    <t>Vanden Eynde Marc</t>
  </si>
  <si>
    <t>www.liersehuisvestingsmaatschappij.be</t>
  </si>
  <si>
    <t>0404033605</t>
  </si>
  <si>
    <t>Woonpunt Mechelen</t>
  </si>
  <si>
    <t>2800</t>
  </si>
  <si>
    <t>LIJSTERSTRAAT</t>
  </si>
  <si>
    <t>info@woonpuntmechelen.be</t>
  </si>
  <si>
    <t>+32 15 28 09 30</t>
  </si>
  <si>
    <t>DIERCKX Yvette</t>
  </si>
  <si>
    <t>www.woonpuntmechelen.be</t>
  </si>
  <si>
    <t>0403607397</t>
  </si>
  <si>
    <t>De Vrije Woonst</t>
  </si>
  <si>
    <t>VRIJEWOONSTPLEIN</t>
  </si>
  <si>
    <t>7</t>
  </si>
  <si>
    <t>+32 15 43 01 67</t>
  </si>
  <si>
    <t>SEYMONS Leo</t>
  </si>
  <si>
    <t>0403635311</t>
  </si>
  <si>
    <t>2400</t>
  </si>
  <si>
    <t>BOSVELD</t>
  </si>
  <si>
    <t>152</t>
  </si>
  <si>
    <t>info@molsebouwmaatschappij.be</t>
  </si>
  <si>
    <t>+32 14 31 50 70</t>
  </si>
  <si>
    <t>Schoofs Erik</t>
  </si>
  <si>
    <t>www.molsebouwmaatschappij.be</t>
  </si>
  <si>
    <t>0404176135</t>
  </si>
  <si>
    <t>2250</t>
  </si>
  <si>
    <t>GLADIOLENSTRAAT</t>
  </si>
  <si>
    <t>info@heibloem.be</t>
  </si>
  <si>
    <t>+32 14 22 43 08</t>
  </si>
  <si>
    <t>VANHOOF Ilse</t>
  </si>
  <si>
    <t>www.heibloem.be</t>
  </si>
  <si>
    <t>0403775465</t>
  </si>
  <si>
    <t>2330</t>
  </si>
  <si>
    <t>KWEEKSTRAAT</t>
  </si>
  <si>
    <t>4</t>
  </si>
  <si>
    <t>b</t>
  </si>
  <si>
    <t>+32 14 63 95 95</t>
  </si>
  <si>
    <t>VAN HOEYMISSEN Jan</t>
  </si>
  <si>
    <t>www.denoorderkempen.be</t>
  </si>
  <si>
    <t>0427003106</t>
  </si>
  <si>
    <t>2870</t>
  </si>
  <si>
    <t>PALINGSTRAAT</t>
  </si>
  <si>
    <t>48</t>
  </si>
  <si>
    <t>101</t>
  </si>
  <si>
    <t>info@eigen-woning.be</t>
  </si>
  <si>
    <t>+32 3 740 00 20</t>
  </si>
  <si>
    <t>SMETS Bart</t>
  </si>
  <si>
    <t>www.eigen-woning.be</t>
  </si>
  <si>
    <t>0406039624</t>
  </si>
  <si>
    <t>2627</t>
  </si>
  <si>
    <t>JEF VAN HOOFSTRAAT</t>
  </si>
  <si>
    <t>19BIS</t>
  </si>
  <si>
    <t>info@sbs1260.be</t>
  </si>
  <si>
    <t>+32 3 887 70 79</t>
  </si>
  <si>
    <t>CUYPERS Chantal</t>
  </si>
  <si>
    <t>0403675396</t>
  </si>
  <si>
    <t>DE ARK</t>
  </si>
  <si>
    <t>gemengd</t>
  </si>
  <si>
    <t>2300</t>
  </si>
  <si>
    <t>CAMPUS BLAIRON</t>
  </si>
  <si>
    <t>599</t>
  </si>
  <si>
    <t>info@arkwonen.be</t>
  </si>
  <si>
    <t>+32 14 40 11 00</t>
  </si>
  <si>
    <t>VANOMMESLAEGHE Peter</t>
  </si>
  <si>
    <t>www.arkwonen.be</t>
  </si>
  <si>
    <t>0403773287</t>
  </si>
  <si>
    <t>2260</t>
  </si>
  <si>
    <t>GROTE MARKT</t>
  </si>
  <si>
    <t>info@zonnigekempen.be</t>
  </si>
  <si>
    <t>+32 14 54 19 41</t>
  </si>
  <si>
    <t>STIJNEN Luc</t>
  </si>
  <si>
    <t>www.zonnigekempen.be</t>
  </si>
  <si>
    <t>0404221368</t>
  </si>
  <si>
    <t>2830</t>
  </si>
  <si>
    <t>AUGUST VAN LANDEGHEMPLEIN</t>
  </si>
  <si>
    <t>info@volkshuisvestingwillebroek.be</t>
  </si>
  <si>
    <t>+32 3 886 56 12</t>
  </si>
  <si>
    <t>Dilles Andy</t>
  </si>
  <si>
    <t>www.volkshuisvestingwillebroek.be</t>
  </si>
  <si>
    <t>0403698162</t>
  </si>
  <si>
    <t>2960</t>
  </si>
  <si>
    <t>NIJVERHEIDSSTRAAT</t>
  </si>
  <si>
    <t>info@Devoorkempen-he.be</t>
  </si>
  <si>
    <t>+32 3 690 09 20</t>
  </si>
  <si>
    <t>VAN HOFFELEN Peter</t>
  </si>
  <si>
    <t>www.devoorkempen-he.be</t>
  </si>
  <si>
    <t>0426798911</t>
  </si>
  <si>
    <t>2070</t>
  </si>
  <si>
    <t>STRUIKHEIDELAAN</t>
  </si>
  <si>
    <t>info@zhm2070.be</t>
  </si>
  <si>
    <t>+32 3 253 07 00</t>
  </si>
  <si>
    <t xml:space="preserve"> </t>
  </si>
  <si>
    <t>www.huisvesting-zwijndrecht.be</t>
  </si>
  <si>
    <t>0452753537</t>
  </si>
  <si>
    <t>1730</t>
  </si>
  <si>
    <t>BRUSSELSESTEENWEG</t>
  </si>
  <si>
    <t>191</t>
  </si>
  <si>
    <t>info@providentia.be</t>
  </si>
  <si>
    <t>+32 2 452 72 43</t>
  </si>
  <si>
    <t>DERAEDT Leen</t>
  </si>
  <si>
    <t>www.providentia.be</t>
  </si>
  <si>
    <t>0403320060</t>
  </si>
  <si>
    <t>3290</t>
  </si>
  <si>
    <t>Bergveld</t>
  </si>
  <si>
    <t>29</t>
  </si>
  <si>
    <t>info@diestuitbreiding.be</t>
  </si>
  <si>
    <t>+32 13 31 29 60</t>
  </si>
  <si>
    <t>VAN DAMME Willem</t>
  </si>
  <si>
    <t>www.diestuitbreiding.be</t>
  </si>
  <si>
    <t>0400939305</t>
  </si>
  <si>
    <t>1600</t>
  </si>
  <si>
    <t>BEZEMSTRAAT</t>
  </si>
  <si>
    <t>83</t>
  </si>
  <si>
    <t>info@volkshuisvesting.be</t>
  </si>
  <si>
    <t>+32 2 371 03 30</t>
  </si>
  <si>
    <t>PAESMANS Marc</t>
  </si>
  <si>
    <t>www.volkshuisvesting.be</t>
  </si>
  <si>
    <t>0403304026</t>
  </si>
  <si>
    <t>1500</t>
  </si>
  <si>
    <t>MOLENBORRE</t>
  </si>
  <si>
    <t>26</t>
  </si>
  <si>
    <t>1</t>
  </si>
  <si>
    <t>info@wpz.be</t>
  </si>
  <si>
    <t>+32 2 363 10 50</t>
  </si>
  <si>
    <t>VRANKEN Bart</t>
  </si>
  <si>
    <t>www.wpz.be</t>
  </si>
  <si>
    <t>0400898624</t>
  </si>
  <si>
    <t>3020</t>
  </si>
  <si>
    <t>WILSELSESTEENWEG</t>
  </si>
  <si>
    <t>info@vwbm.be</t>
  </si>
  <si>
    <t>+32 16 22 97 26</t>
  </si>
  <si>
    <t>Schoeters Anja</t>
  </si>
  <si>
    <t>www.volkswoningbouw.be</t>
  </si>
  <si>
    <t>0400665428</t>
  </si>
  <si>
    <t>WIJGMAALSESTEENWEG</t>
  </si>
  <si>
    <t>18</t>
  </si>
  <si>
    <t>info@swleuven.be</t>
  </si>
  <si>
    <t>+32 16 31 62 00</t>
  </si>
  <si>
    <t>De Brouwer Lym</t>
  </si>
  <si>
    <t>www.swleuven.be</t>
  </si>
  <si>
    <t>0405774754</t>
  </si>
  <si>
    <t>Dijledal</t>
  </si>
  <si>
    <t>3000</t>
  </si>
  <si>
    <t>Vaartkom</t>
  </si>
  <si>
    <t>1B</t>
  </si>
  <si>
    <t>info@dijledal.be</t>
  </si>
  <si>
    <t>+32 16 25 24 15</t>
  </si>
  <si>
    <t>Thora Erik</t>
  </si>
  <si>
    <t>www.dijledal.be</t>
  </si>
  <si>
    <t>0400634447</t>
  </si>
  <si>
    <t>CNUZ</t>
  </si>
  <si>
    <t>3300</t>
  </si>
  <si>
    <t>MENEGAARD</t>
  </si>
  <si>
    <t>60-61</t>
  </si>
  <si>
    <t>info@cnuz.be</t>
  </si>
  <si>
    <t>+32 16 82 27 27</t>
  </si>
  <si>
    <t>VANDECAN Jules</t>
  </si>
  <si>
    <t>www.cnuz.be</t>
  </si>
  <si>
    <t>0400974442</t>
  </si>
  <si>
    <t>3080</t>
  </si>
  <si>
    <t>LINDEBOOMSTRAAT</t>
  </si>
  <si>
    <t>116</t>
  </si>
  <si>
    <t>info@Elkzijnhuis.be</t>
  </si>
  <si>
    <t>+32 2 766 01 70</t>
  </si>
  <si>
    <t>MOENS Roel</t>
  </si>
  <si>
    <t>www.elkzijnhuis.be</t>
  </si>
  <si>
    <t>0400629794</t>
  </si>
  <si>
    <t>1800</t>
  </si>
  <si>
    <t>PARKSTRAAT</t>
  </si>
  <si>
    <t>115</t>
  </si>
  <si>
    <t>info@intervilvoordse.be</t>
  </si>
  <si>
    <t>+32 2 257 11 50</t>
  </si>
  <si>
    <t>Moelaert Olivier</t>
  </si>
  <si>
    <t>www.intervilvoordse.be</t>
  </si>
  <si>
    <t>0400676613</t>
  </si>
  <si>
    <t>8370</t>
  </si>
  <si>
    <t>HANNEUSESTRAAT</t>
  </si>
  <si>
    <t>32</t>
  </si>
  <si>
    <t>info@Lindenhof-wonen.be</t>
  </si>
  <si>
    <t>+32 50 41 60 19</t>
  </si>
  <si>
    <t>Moyaert Wim</t>
  </si>
  <si>
    <t>www.lindenhof-wonen.be</t>
  </si>
  <si>
    <t>0405196516</t>
  </si>
  <si>
    <t>8000</t>
  </si>
  <si>
    <t>HANDBOOGSTRAAT</t>
  </si>
  <si>
    <t>0013</t>
  </si>
  <si>
    <t>info@brugse-mij-huisvesting.be</t>
  </si>
  <si>
    <t>+32 50 31 76 58</t>
  </si>
  <si>
    <t>De Smedt Luc</t>
  </si>
  <si>
    <t>www.brugsehuisvesting.be</t>
  </si>
  <si>
    <t>0405096546</t>
  </si>
  <si>
    <t>8200</t>
  </si>
  <si>
    <t>MAGDALENASTRAAT</t>
  </si>
  <si>
    <t>20</t>
  </si>
  <si>
    <t>info@vivendo.be</t>
  </si>
  <si>
    <t>+32 50 44 61 10</t>
  </si>
  <si>
    <t>De Craemer Koen</t>
  </si>
  <si>
    <t>www.vivendo.be</t>
  </si>
  <si>
    <t>0406062883</t>
  </si>
  <si>
    <t>8400</t>
  </si>
  <si>
    <t>STUIVERSTRAAT</t>
  </si>
  <si>
    <t>401</t>
  </si>
  <si>
    <t>info@woonwel.be</t>
  </si>
  <si>
    <t>+3259339050</t>
  </si>
  <si>
    <t>Jordens Evi</t>
  </si>
  <si>
    <t>www.woonwel.be</t>
  </si>
  <si>
    <t>0405255805</t>
  </si>
  <si>
    <t>8530</t>
  </si>
  <si>
    <t>MARKTSTRAAT</t>
  </si>
  <si>
    <t>80</t>
  </si>
  <si>
    <t>info@mijn-huis.be</t>
  </si>
  <si>
    <t>+32 56 72 05 37</t>
  </si>
  <si>
    <t>VERDRU Koen</t>
  </si>
  <si>
    <t>0405430603</t>
  </si>
  <si>
    <t>8301</t>
  </si>
  <si>
    <t>KRAAIENNESTPLEIN</t>
  </si>
  <si>
    <t>info@theistbest.be</t>
  </si>
  <si>
    <t>+32 50 53 08 90</t>
  </si>
  <si>
    <t>DESPIEGELAERE Bernard</t>
  </si>
  <si>
    <t>www.theistbest.be</t>
  </si>
  <si>
    <t>0405188202</t>
  </si>
  <si>
    <t>8900</t>
  </si>
  <si>
    <t>TER WAARDE</t>
  </si>
  <si>
    <t>65</t>
  </si>
  <si>
    <t>info@onsonderdak.be</t>
  </si>
  <si>
    <t>+32 57 21 92 20</t>
  </si>
  <si>
    <t>PILLEN Peter</t>
  </si>
  <si>
    <t>www.onsonderdak.be</t>
  </si>
  <si>
    <t>0405501570</t>
  </si>
  <si>
    <t>8770</t>
  </si>
  <si>
    <t>OOSTROZEBEKESTRAAT</t>
  </si>
  <si>
    <t>136</t>
  </si>
  <si>
    <t>info@demandelbeek.be</t>
  </si>
  <si>
    <t>+32 51 30 25 45</t>
  </si>
  <si>
    <t>DE CLERCK Peter</t>
  </si>
  <si>
    <t>www.demandelbeek.be</t>
  </si>
  <si>
    <t>0405553634</t>
  </si>
  <si>
    <t>8870</t>
  </si>
  <si>
    <t>BRUGSTRAAT</t>
  </si>
  <si>
    <t>16</t>
  </si>
  <si>
    <t>info@izegemsebouwmij.be</t>
  </si>
  <si>
    <t>+32 51 30 49 62</t>
  </si>
  <si>
    <t>Denolf Johan</t>
  </si>
  <si>
    <t>0405573133</t>
  </si>
  <si>
    <t>Wonen Regio Kortrijk</t>
  </si>
  <si>
    <t>8500</t>
  </si>
  <si>
    <t>13</t>
  </si>
  <si>
    <t>info@wonenregiokortrijk.be</t>
  </si>
  <si>
    <t xml:space="preserve">+32 56 26 05 50 </t>
  </si>
  <si>
    <t>PIERS Ilse</t>
  </si>
  <si>
    <t>www.gotocw.com/swzw/Deelsites/Kortrijk/index.htm</t>
  </si>
  <si>
    <t>0405342610</t>
  </si>
  <si>
    <t>8520</t>
  </si>
  <si>
    <t>LUIT.-GEN. GERARDSTRAAT</t>
  </si>
  <si>
    <t>shm@egeh.be</t>
  </si>
  <si>
    <t>+32 56 73 81 11</t>
  </si>
  <si>
    <t>VANDEVELDE Renaat</t>
  </si>
  <si>
    <t>www.eigengifteigenhulp.be</t>
  </si>
  <si>
    <t>0405336274</t>
  </si>
  <si>
    <t>8930</t>
  </si>
  <si>
    <t>LAUWBERGSTRAAT</t>
  </si>
  <si>
    <t>121</t>
  </si>
  <si>
    <t>0001</t>
  </si>
  <si>
    <t>geert@eigenhaardisgoudwaard.be</t>
  </si>
  <si>
    <t xml:space="preserve">+32 56 41 21 96  </t>
  </si>
  <si>
    <t>0405480388</t>
  </si>
  <si>
    <t>!Mpuls</t>
  </si>
  <si>
    <t>VOLKSLAAN</t>
  </si>
  <si>
    <t>302</t>
  </si>
  <si>
    <t>info@wm-impuls.be</t>
  </si>
  <si>
    <t>+32 56 53 27 99</t>
  </si>
  <si>
    <t>GHESQUIERE Sonny</t>
  </si>
  <si>
    <t>www.onsdorpmenen.be</t>
  </si>
  <si>
    <t>0405501174</t>
  </si>
  <si>
    <t>SERINGENSTRAAT</t>
  </si>
  <si>
    <t>21 A</t>
  </si>
  <si>
    <t>info@degelukkigehaard.be</t>
  </si>
  <si>
    <t>+32 59 70 53 26</t>
  </si>
  <si>
    <t>CASTEUR Sara</t>
  </si>
  <si>
    <t>www.gelukkigehaard.be</t>
  </si>
  <si>
    <t>0405260456</t>
  </si>
  <si>
    <t>NIEUWPOORTSESTEENWEG</t>
  </si>
  <si>
    <t>205</t>
  </si>
  <si>
    <t>info@oostendsehaard.be</t>
  </si>
  <si>
    <t>+32 59 70 29 54</t>
  </si>
  <si>
    <t>VENS Vanessa</t>
  </si>
  <si>
    <t>www.oostendsehaard.be</t>
  </si>
  <si>
    <t>0405277282</t>
  </si>
  <si>
    <t>8800</t>
  </si>
  <si>
    <t>GROENESTRAAT</t>
  </si>
  <si>
    <t>224</t>
  </si>
  <si>
    <t>info@demandel.be</t>
  </si>
  <si>
    <t>+32 51 23 35 00</t>
  </si>
  <si>
    <t>Vandenabeele Stefanie</t>
  </si>
  <si>
    <t>www.demandel.be</t>
  </si>
  <si>
    <t>0405553535</t>
  </si>
  <si>
    <t>8700</t>
  </si>
  <si>
    <t>STATIONSPLEIN</t>
  </si>
  <si>
    <t>3C</t>
  </si>
  <si>
    <t>info@tieltsebouwmij.be</t>
  </si>
  <si>
    <t>+32 51 40 95 64</t>
  </si>
  <si>
    <t>LYBEER Lieven</t>
  </si>
  <si>
    <t>www.tieltsebouwmaatschappij.be</t>
  </si>
  <si>
    <t>0405220963</t>
  </si>
  <si>
    <t>8630</t>
  </si>
  <si>
    <t>BRUGSE STEENWEG</t>
  </si>
  <si>
    <t>directie@ijzerenzee.be</t>
  </si>
  <si>
    <t>+32 58 31 22 40</t>
  </si>
  <si>
    <t>DECONINCK Charles</t>
  </si>
  <si>
    <t>www.ijzerenzee.be</t>
  </si>
  <si>
    <t>0405261842</t>
  </si>
  <si>
    <t>8790</t>
  </si>
  <si>
    <t>HAZEPAD</t>
  </si>
  <si>
    <t>info@helpt-elkander.be</t>
  </si>
  <si>
    <t>+32 56 60 08 00</t>
  </si>
  <si>
    <t>BOSSUYT Christ</t>
  </si>
  <si>
    <t>www.helpt-elkander.be</t>
  </si>
  <si>
    <t>0405419913</t>
  </si>
  <si>
    <t>8940</t>
  </si>
  <si>
    <t>81</t>
  </si>
  <si>
    <t>info@deleie.be</t>
  </si>
  <si>
    <t>+32 56 31 13 64</t>
  </si>
  <si>
    <t>CHRISTIAEN Maxime</t>
  </si>
  <si>
    <t>www.deleie.be</t>
  </si>
  <si>
    <t>0435368662</t>
  </si>
  <si>
    <t>8560</t>
  </si>
  <si>
    <t>VANACKERESTRAAT</t>
  </si>
  <si>
    <t>43</t>
  </si>
  <si>
    <t>info@devlashaard.be</t>
  </si>
  <si>
    <t>+32 56 41 25 01</t>
  </si>
  <si>
    <t>MADDENS Karel</t>
  </si>
  <si>
    <t>www.gotocw.com/swzw/Deelsites/Wevelgem/index.htm</t>
  </si>
  <si>
    <t>0453559231</t>
  </si>
  <si>
    <t>Eigen Haard (Zwevegem)</t>
  </si>
  <si>
    <t>8550</t>
  </si>
  <si>
    <t>KORTRIJKSTRAAT</t>
  </si>
  <si>
    <t>117</t>
  </si>
  <si>
    <t>info@eigenhaardzwevegem.be</t>
  </si>
  <si>
    <t>+32 56 76 06 66</t>
  </si>
  <si>
    <t>Van Hulle Luc</t>
  </si>
  <si>
    <t>www.eigenhaardzwevegem.be</t>
  </si>
  <si>
    <t>0405412092</t>
  </si>
  <si>
    <t>9470</t>
  </si>
  <si>
    <t>STEENWEG</t>
  </si>
  <si>
    <t>439</t>
  </si>
  <si>
    <t>info@dewaco.be</t>
  </si>
  <si>
    <t>+32 53 77 33 90</t>
  </si>
  <si>
    <t>VINCENT Catherine</t>
  </si>
  <si>
    <t>www.dewaco.be</t>
  </si>
  <si>
    <t>0400290789</t>
  </si>
  <si>
    <t>9120</t>
  </si>
  <si>
    <t>DIEDERIK VAN BEVERENLAAN</t>
  </si>
  <si>
    <t>11</t>
  </si>
  <si>
    <t>info@gmhbeveren.be</t>
  </si>
  <si>
    <t>+32 3 750 95 30</t>
  </si>
  <si>
    <t>Beeldens Karin</t>
  </si>
  <si>
    <t>www.huisvesting-beveren.be</t>
  </si>
  <si>
    <t>0405085163</t>
  </si>
  <si>
    <t>De Volkswoningen</t>
  </si>
  <si>
    <t>9200</t>
  </si>
  <si>
    <t>BEGIJNHOFLAAN</t>
  </si>
  <si>
    <t>info@devolkswoningen.be</t>
  </si>
  <si>
    <t>+32 52 22 14 43</t>
  </si>
  <si>
    <t>PAUWELS Piet</t>
  </si>
  <si>
    <t>www.devolkswoningen.be</t>
  </si>
  <si>
    <t>0400189732</t>
  </si>
  <si>
    <t>9800</t>
  </si>
  <si>
    <t>STATIONSSTRAAT</t>
  </si>
  <si>
    <t>info@dsbdeinze.be</t>
  </si>
  <si>
    <t>+32 9 386 37 01</t>
  </si>
  <si>
    <t>VAN DEN HEEDE Gino</t>
  </si>
  <si>
    <t>www.deinsesocialebouwmaatschappij.be</t>
  </si>
  <si>
    <t>0401012054</t>
  </si>
  <si>
    <t>9900</t>
  </si>
  <si>
    <t>58</t>
  </si>
  <si>
    <t>info@mbvsw.be</t>
  </si>
  <si>
    <t>+32 9 376 90 40</t>
  </si>
  <si>
    <t>Verwilst Isabelle</t>
  </si>
  <si>
    <t>www.mbv-sociaalwonen.be</t>
  </si>
  <si>
    <t>0401033236</t>
  </si>
  <si>
    <t>9000</t>
  </si>
  <si>
    <t>LEIEKAAI</t>
  </si>
  <si>
    <t>340</t>
  </si>
  <si>
    <t>info@degentsehaard.be</t>
  </si>
  <si>
    <t>+32 9 216 75 75</t>
  </si>
  <si>
    <t>VAN HOOLAND Tine</t>
  </si>
  <si>
    <t>www.degentsehaard.be</t>
  </si>
  <si>
    <t>0400030077</t>
  </si>
  <si>
    <t>WoninGent</t>
  </si>
  <si>
    <t>LANGE STEENSTRAAT</t>
  </si>
  <si>
    <t>54</t>
  </si>
  <si>
    <t>info@woningent.be</t>
  </si>
  <si>
    <t>+32 9 235 99 00</t>
  </si>
  <si>
    <t>WOUTERS Karin</t>
  </si>
  <si>
    <t>www.woningent.be</t>
  </si>
  <si>
    <t>0400032156</t>
  </si>
  <si>
    <t>RAVENSTEINSTRAAT</t>
  </si>
  <si>
    <t>12</t>
  </si>
  <si>
    <t>info@volkshaard.be</t>
  </si>
  <si>
    <t>+32 9 223 50 45</t>
  </si>
  <si>
    <t>HEYSE Hans</t>
  </si>
  <si>
    <t>www.volkshaard.be</t>
  </si>
  <si>
    <t>0400067887</t>
  </si>
  <si>
    <t>9220</t>
  </si>
  <si>
    <t>ROZENHOED</t>
  </si>
  <si>
    <t>info@dezonnigewoonst.be</t>
  </si>
  <si>
    <t>+32 52 47 04 71</t>
  </si>
  <si>
    <t>Van Gucht Guy</t>
  </si>
  <si>
    <t>www.zonnigewoonst.be</t>
  </si>
  <si>
    <t>0405085262</t>
  </si>
  <si>
    <t>9300</t>
  </si>
  <si>
    <t>HEILIG HARTLAAN</t>
  </si>
  <si>
    <t>info@shmdenderstreek.be</t>
  </si>
  <si>
    <t>+32 53 77 15 18</t>
  </si>
  <si>
    <t>DE VLIEGER Eddy</t>
  </si>
  <si>
    <t>www.shm-denderstreek.be</t>
  </si>
  <si>
    <t>0400268025</t>
  </si>
  <si>
    <t>9160</t>
  </si>
  <si>
    <t>MEERSSTRAAT</t>
  </si>
  <si>
    <t>info@tuinwijk.be</t>
  </si>
  <si>
    <t>+32 9 348 27 38</t>
  </si>
  <si>
    <t>VERKAEREN Tina</t>
  </si>
  <si>
    <t>www.tuinwijk.be</t>
  </si>
  <si>
    <t>0400180131</t>
  </si>
  <si>
    <t>9820</t>
  </si>
  <si>
    <t>GAVERSESTEENWEG</t>
  </si>
  <si>
    <t>510</t>
  </si>
  <si>
    <t>info@mswwoonnet.be</t>
  </si>
  <si>
    <t>+32 9 362 22 26</t>
  </si>
  <si>
    <t>LENAERT Guido</t>
  </si>
  <si>
    <t>www.merelbeeksesocialewoningen.be</t>
  </si>
  <si>
    <t>0400189831</t>
  </si>
  <si>
    <t>9400</t>
  </si>
  <si>
    <t>ACACIASTRAAT</t>
  </si>
  <si>
    <t>info@NinoveWelzijn.be</t>
  </si>
  <si>
    <t>+32 54 31 86 66</t>
  </si>
  <si>
    <t>CORNELIS Leentje</t>
  </si>
  <si>
    <t>www.ninovewelzijn.be</t>
  </si>
  <si>
    <t>0400312466</t>
  </si>
  <si>
    <t>9290</t>
  </si>
  <si>
    <t>GAVER</t>
  </si>
  <si>
    <t>70</t>
  </si>
  <si>
    <t>info@hiwberlare.be</t>
  </si>
  <si>
    <t>+32 52 42 57 60</t>
  </si>
  <si>
    <t>SERCU Karolien</t>
  </si>
  <si>
    <t>www.hulpinwoningnood.be</t>
  </si>
  <si>
    <t>0400151427</t>
  </si>
  <si>
    <t>9700</t>
  </si>
  <si>
    <t>SINT-JOZEFSPLEIN</t>
  </si>
  <si>
    <t>info@shmvlaamseardennen.be</t>
  </si>
  <si>
    <t>+32 55 31 62 14</t>
  </si>
  <si>
    <t>VAN DEN HEEDE Jeanique</t>
  </si>
  <si>
    <t>www.shmvlaamseardennen.be</t>
  </si>
  <si>
    <t>0466370951</t>
  </si>
  <si>
    <t>9600</t>
  </si>
  <si>
    <t>FRANKLIN ROOSEVELTPLEIN</t>
  </si>
  <si>
    <t>info@Nieuwe-haard-ronse.woonnet.be</t>
  </si>
  <si>
    <t>+32 55 21 73 94</t>
  </si>
  <si>
    <t>LEPEZ Peter</t>
  </si>
  <si>
    <t>0400217644</t>
  </si>
  <si>
    <t>SERBOSSTRAAT</t>
  </si>
  <si>
    <t>info@volkswelzijn.be</t>
  </si>
  <si>
    <t>+32 52 21 68 79</t>
  </si>
  <si>
    <t>VERHELST Carine</t>
  </si>
  <si>
    <t>www.volkswelzijn.be</t>
  </si>
  <si>
    <t>0400335826</t>
  </si>
  <si>
    <t>9170</t>
  </si>
  <si>
    <t>ZWANENHOEKSTRAAT</t>
  </si>
  <si>
    <t>info@woonanker.be</t>
  </si>
  <si>
    <t>+32 3 770 60 63</t>
  </si>
  <si>
    <t>Audenaert Etienne</t>
  </si>
  <si>
    <t>www.woonankerwaas.be</t>
  </si>
  <si>
    <t>0405085361</t>
  </si>
  <si>
    <t>9100</t>
  </si>
  <si>
    <t>WILLIAM GRIFFITHSSTRAAT</t>
  </si>
  <si>
    <t>92</t>
  </si>
  <si>
    <t>info@snmh.be</t>
  </si>
  <si>
    <t>+32 3 780 58 48</t>
  </si>
  <si>
    <t>Verhoeve  Geert</t>
  </si>
  <si>
    <t>www.snmh.be</t>
  </si>
  <si>
    <t>0405085460</t>
  </si>
  <si>
    <t>9140</t>
  </si>
  <si>
    <t>MARIADAL</t>
  </si>
  <si>
    <t>info@woonankerwaasr.be</t>
  </si>
  <si>
    <t>+32 3 771 10 33</t>
  </si>
  <si>
    <t>AUDENAERT Etienne</t>
  </si>
  <si>
    <t>0405007464</t>
  </si>
  <si>
    <t>9230</t>
  </si>
  <si>
    <t>FELIX BEERNAERTSPLEIN</t>
  </si>
  <si>
    <t>55</t>
  </si>
  <si>
    <t>01</t>
  </si>
  <si>
    <t>info@eigendak.be</t>
  </si>
  <si>
    <t>+32 9 365 43 10</t>
  </si>
  <si>
    <t>Van Poucke Franky</t>
  </si>
  <si>
    <t>www.eigendak.be</t>
  </si>
  <si>
    <t>0400143608</t>
  </si>
  <si>
    <t>9240</t>
  </si>
  <si>
    <t>ACACIALAAN</t>
  </si>
  <si>
    <t>49</t>
  </si>
  <si>
    <t>W 13</t>
  </si>
  <si>
    <t>info@gmvwzele.be</t>
  </si>
  <si>
    <t xml:space="preserve"> 32 52 45 62 00</t>
  </si>
  <si>
    <t>CHRISTIAENS Glen</t>
  </si>
  <si>
    <t>www.gmvwzele.be</t>
  </si>
  <si>
    <t>0400189930</t>
  </si>
  <si>
    <t>cvba Wonen</t>
  </si>
  <si>
    <t>9060</t>
  </si>
  <si>
    <t>MARCEL MOLLELAAN</t>
  </si>
  <si>
    <t>17</t>
  </si>
  <si>
    <t>patricia.demeyer@cvbawonen.be</t>
  </si>
  <si>
    <t>+32 9 344 54 59</t>
  </si>
  <si>
    <t>DE VILDER Freddy</t>
  </si>
  <si>
    <t>www.cvbawonen.be</t>
  </si>
  <si>
    <t>0401023635</t>
  </si>
  <si>
    <t>3580</t>
  </si>
  <si>
    <t>VIOLETSTRAAT</t>
  </si>
  <si>
    <t>15</t>
  </si>
  <si>
    <t>info@kbmbe.be</t>
  </si>
  <si>
    <t>+32 11 24 60 60</t>
  </si>
  <si>
    <t>Baptist Ine</t>
  </si>
  <si>
    <t>www.kbmbe.be</t>
  </si>
  <si>
    <t>0401313348</t>
  </si>
  <si>
    <t>3630</t>
  </si>
  <si>
    <t>LANGSTRAAT</t>
  </si>
  <si>
    <t>31</t>
  </si>
  <si>
    <t>info@maaslandshuis.be</t>
  </si>
  <si>
    <t>+32 89 76 09 21</t>
  </si>
  <si>
    <t>VANDEKERCKHOVE Johan</t>
  </si>
  <si>
    <t>www.maaslandshuis.be</t>
  </si>
  <si>
    <t>0401327206</t>
  </si>
  <si>
    <t>3600</t>
  </si>
  <si>
    <t>GROTESTRAAT</t>
  </si>
  <si>
    <t>info@nieuwdak.be</t>
  </si>
  <si>
    <t>+32 89 62 90 20</t>
  </si>
  <si>
    <t>Indenkleef Myriam</t>
  </si>
  <si>
    <t>www.nieuwdak.be</t>
  </si>
  <si>
    <t>0401334035</t>
  </si>
  <si>
    <t>Hacosi</t>
  </si>
  <si>
    <t>3500</t>
  </si>
  <si>
    <t>GOUVERNEUR ROPPESINGEL</t>
  </si>
  <si>
    <t>53</t>
  </si>
  <si>
    <t>info@hacosi.be</t>
  </si>
  <si>
    <t>+32 11 28 83 10</t>
  </si>
  <si>
    <t>Vrancken Dominique</t>
  </si>
  <si>
    <t>www.hacosi.be</t>
  </si>
  <si>
    <t>0401304539</t>
  </si>
  <si>
    <t>133</t>
  </si>
  <si>
    <t>info@cordium.be</t>
  </si>
  <si>
    <t>+32 11 26 45 60</t>
  </si>
  <si>
    <t>BIELEN Alain</t>
  </si>
  <si>
    <t>www.cordium.be</t>
  </si>
  <si>
    <t>0401324929</t>
  </si>
  <si>
    <t>3530</t>
  </si>
  <si>
    <t>RINGLAAN</t>
  </si>
  <si>
    <t>info@cvkt.be</t>
  </si>
  <si>
    <t>+32 11 81 07 00</t>
  </si>
  <si>
    <t>BOLLEN Jo</t>
  </si>
  <si>
    <t>www.kempischtehuis.be</t>
  </si>
  <si>
    <t>0401314140</t>
  </si>
  <si>
    <t>3680</t>
  </si>
  <si>
    <t>MAASTRICHTERSTEENWEG</t>
  </si>
  <si>
    <t>info@onsdak.be</t>
  </si>
  <si>
    <t>+32 89 51 84 00</t>
  </si>
  <si>
    <t>VAN DEN BRUEL Koen</t>
  </si>
  <si>
    <t>www.onsdak.be</t>
  </si>
  <si>
    <t>0401336114</t>
  </si>
  <si>
    <t>3800</t>
  </si>
  <si>
    <t>GORSEMWEG</t>
  </si>
  <si>
    <t>info@nst.be</t>
  </si>
  <si>
    <t>+32 11 68 33 79</t>
  </si>
  <si>
    <t>FEUCHT Georges</t>
  </si>
  <si>
    <t>www.nieuwsinttruiden.be</t>
  </si>
  <si>
    <t>0400964742</t>
  </si>
  <si>
    <t>WOONZO</t>
  </si>
  <si>
    <t>3700</t>
  </si>
  <si>
    <t>HASSELTSESTEENWEG</t>
  </si>
  <si>
    <t>info@woonzo.be</t>
  </si>
  <si>
    <t>+32 12 44 02 00</t>
  </si>
  <si>
    <t>GAUBLOMME Inge</t>
  </si>
  <si>
    <t>www.woonzo.be</t>
  </si>
  <si>
    <t>0400979489</t>
  </si>
  <si>
    <t>koopsector</t>
  </si>
  <si>
    <t>102</t>
  </si>
  <si>
    <t>info@klekb.be</t>
  </si>
  <si>
    <t>+32 3 889 18 48</t>
  </si>
  <si>
    <t>www.klekb.be</t>
  </si>
  <si>
    <t>0400818351</t>
  </si>
  <si>
    <t>2100</t>
  </si>
  <si>
    <t>GIJSBRECHT VAN DEURNELAAN</t>
  </si>
  <si>
    <t>22</t>
  </si>
  <si>
    <t>info@arroantwerpen.be</t>
  </si>
  <si>
    <t>+32 3 663 77 20</t>
  </si>
  <si>
    <t>Vanachter Anne</t>
  </si>
  <si>
    <t>www.arroantwerpen.be</t>
  </si>
  <si>
    <t>0403837130</t>
  </si>
  <si>
    <t>Kleine Landeigendom Mechelen en Omstreken</t>
  </si>
  <si>
    <t>info@klemechelen.be</t>
  </si>
  <si>
    <t>+32 15 20 74 12</t>
  </si>
  <si>
    <t>BRIDTS Tom</t>
  </si>
  <si>
    <t>www.klemechelen.be</t>
  </si>
  <si>
    <t>0403602647</t>
  </si>
  <si>
    <t>TONGERLODORP</t>
  </si>
  <si>
    <t>info@klz.be</t>
  </si>
  <si>
    <t>+32 14 54 41 83</t>
  </si>
  <si>
    <t>VANSANT Bart</t>
  </si>
  <si>
    <t>www.klz.be</t>
  </si>
  <si>
    <t>0405794055</t>
  </si>
  <si>
    <t>BURGEMEESTER GEYSKENSSTRAAT</t>
  </si>
  <si>
    <t>info@vooruitzien.be</t>
  </si>
  <si>
    <t>+32 11 42 39 25</t>
  </si>
  <si>
    <t>COX Bert</t>
  </si>
  <si>
    <t>www.vooruitzien.be</t>
  </si>
  <si>
    <t>0401364026</t>
  </si>
  <si>
    <t>3910</t>
  </si>
  <si>
    <t>HEERSTRAAT</t>
  </si>
  <si>
    <t>info@landwaarts.be</t>
  </si>
  <si>
    <t>+32 89 32 30 80</t>
  </si>
  <si>
    <t>CAMPS Jos</t>
  </si>
  <si>
    <t>www.landwaarts.be</t>
  </si>
  <si>
    <t>0401334134</t>
  </si>
  <si>
    <t>PLINIUSWAL</t>
  </si>
  <si>
    <t>info@kleinelandeigendom.be</t>
  </si>
  <si>
    <t>+32 12 23 68 68</t>
  </si>
  <si>
    <t>CARLIER Erik</t>
  </si>
  <si>
    <t>www.kleinelandeigendom.be</t>
  </si>
  <si>
    <t>0400954844</t>
  </si>
  <si>
    <t>24</t>
  </si>
  <si>
    <t>info@sbkDendermonde.be</t>
  </si>
  <si>
    <t>+32 52 22 23 54</t>
  </si>
  <si>
    <t>HIEL Marie-Paule</t>
  </si>
  <si>
    <t>www.sbkdendermonde.be</t>
  </si>
  <si>
    <t>0400156078</t>
  </si>
  <si>
    <t>info@klehetvolk.be</t>
  </si>
  <si>
    <t>www.klehetvolk.be</t>
  </si>
  <si>
    <t>0400067590</t>
  </si>
  <si>
    <t>ONZE-LIEVE-VROUWPLEIN</t>
  </si>
  <si>
    <t>info@waasselandmaatschappij.be</t>
  </si>
  <si>
    <t>+32 3 777 25 92</t>
  </si>
  <si>
    <t>www.waasselandmaatschappij.be</t>
  </si>
  <si>
    <t>0405031913</t>
  </si>
  <si>
    <t xml:space="preserve">De Woonbrug </t>
  </si>
  <si>
    <t>HABITARE+</t>
  </si>
  <si>
    <t>Woonpunt Schelde-Rupel</t>
  </si>
  <si>
    <t>WoonAnker Waas</t>
  </si>
  <si>
    <t>regenwaterput conform Hemelwaterverordening + individueel bijvulsysteem met min. 2 aftappunten (toilet, wasmachine en/of dienstkraan)</t>
  </si>
  <si>
    <t>putinhoud min. 2.000 liter per aangesloten appartement.</t>
  </si>
  <si>
    <t>PELT</t>
  </si>
  <si>
    <t>KRUISEM</t>
  </si>
  <si>
    <t>LIEVEGEM</t>
  </si>
  <si>
    <t>OUDSBERGEN</t>
  </si>
  <si>
    <t>PUURS-SINT-AMANDS</t>
  </si>
  <si>
    <t>100 EUR bouwlagen 1-4</t>
  </si>
  <si>
    <t>50 EURO vanaf bouwlaag 5</t>
  </si>
  <si>
    <t>50 EUR bouwlagen 1-4</t>
  </si>
  <si>
    <t>15 EURO vanaf bouwlaag 5</t>
  </si>
  <si>
    <t>schilderwerken</t>
  </si>
  <si>
    <t>warmtepompen LW (Lucht-Water)</t>
  </si>
  <si>
    <t>warmtepompen BW (Bodem-Water of Water-Water)</t>
  </si>
  <si>
    <t>forfait per woning</t>
  </si>
  <si>
    <t>gemeenschappelijke buitenruimte</t>
  </si>
  <si>
    <t>collectieve ruimte</t>
  </si>
  <si>
    <t>technieken - energieprestaties</t>
  </si>
  <si>
    <t>extra posten volgens raming</t>
  </si>
  <si>
    <t>WP/BW-app</t>
  </si>
  <si>
    <t>WP/BW-huis</t>
  </si>
  <si>
    <t>WP/LW-app</t>
  </si>
  <si>
    <t>WP/LW-huis</t>
  </si>
  <si>
    <t>gemeenschappelijke ruimte met woonfunctie (begrenzing oppervlakte tot verschil MaxWO en WO-meting</t>
  </si>
  <si>
    <t>buitenruimte-collectief</t>
  </si>
  <si>
    <t>21- na-isolatie gevels</t>
  </si>
  <si>
    <t>22 - vervanging gevelschil</t>
  </si>
  <si>
    <t>37 - dakranden &amp; kroonlijsten</t>
  </si>
  <si>
    <t>38 - dakwaterafvoer</t>
  </si>
  <si>
    <t>52 - dekvloer</t>
  </si>
  <si>
    <t>53 - vloerafwerking</t>
  </si>
  <si>
    <t>54-55 - binnendeuren &amp; trappen</t>
  </si>
  <si>
    <t>56 - keukenmeubilair</t>
  </si>
  <si>
    <t>57 - tabletten &amp; faience</t>
  </si>
  <si>
    <t>63-66 - CV-leidingen &amp; afgifte</t>
  </si>
  <si>
    <t>64-65 - CV-verwarmingstoestel, gas &amp; rookgasafvoer</t>
  </si>
  <si>
    <t>70 - elektro / grote upgrade (bv. nieuwe verdeelborden, …)</t>
  </si>
  <si>
    <t>70 - elektro / kleine upgrade (bv. in functie keuring AREI)</t>
  </si>
  <si>
    <t>Prijs Autoberging</t>
  </si>
  <si>
    <t>Autoberging (G-C-B-O)</t>
  </si>
  <si>
    <t>liften 25.000 euro + 6.250 euro / stopplaats</t>
  </si>
  <si>
    <t>50-51 - pleister- &amp; plaatafwerkingen</t>
  </si>
  <si>
    <t>Pakket vernieuwing keukenruimte (i) inclusief technieken en binnenafwerking</t>
  </si>
  <si>
    <t>Pakket vernieuwing badkamers (i) inclusief technieken en binnenafwerking</t>
  </si>
  <si>
    <t>61 - sanitaire toestellen</t>
  </si>
  <si>
    <t>x</t>
  </si>
  <si>
    <t>X</t>
  </si>
  <si>
    <t>* Kamerwoning</t>
  </si>
  <si>
    <r>
      <t xml:space="preserve">TYPE  </t>
    </r>
    <r>
      <rPr>
        <sz val="11"/>
        <color theme="1"/>
        <rFont val="Calibri"/>
        <family val="2"/>
        <scheme val="minor"/>
      </rPr>
      <t>(A / E / K)</t>
    </r>
  </si>
  <si>
    <t>Collectieve buitenruimte</t>
  </si>
  <si>
    <t>IZI-Wonen</t>
  </si>
  <si>
    <t># won met toegang tot</t>
  </si>
  <si>
    <t>RefPrijs Onder</t>
  </si>
  <si>
    <t>Refprijs Boven</t>
  </si>
  <si>
    <t>Lin.Interpolatie</t>
  </si>
  <si>
    <t xml:space="preserve">BOUWKOSTEN  </t>
  </si>
  <si>
    <t xml:space="preserve">HUUR  </t>
  </si>
  <si>
    <t xml:space="preserve">KOOP  </t>
  </si>
  <si>
    <t xml:space="preserve">ANDERE  </t>
  </si>
  <si>
    <t>PLAFONDPRIJS</t>
  </si>
  <si>
    <t xml:space="preserve">BOUWKOST  </t>
  </si>
  <si>
    <t xml:space="preserve">STUDIEKOSTEN  </t>
  </si>
  <si>
    <t xml:space="preserve">INITIATIEFNEMER  </t>
  </si>
  <si>
    <t>DESIGN &amp; BUILD PROJECT …</t>
  </si>
  <si>
    <t>Liften appartementen</t>
  </si>
  <si>
    <t xml:space="preserve">VRAAGPRIJS  </t>
  </si>
  <si>
    <t>Gegroepeerde carports</t>
  </si>
  <si>
    <t>Terrassen appartementen</t>
  </si>
  <si>
    <t>Warmtepomp huizen</t>
  </si>
  <si>
    <t>Warmtepomp app</t>
  </si>
  <si>
    <t>Versie 01-07-2024</t>
  </si>
  <si>
    <t>Wonen in Vlaanderen
afdeling Sociale Woonprojecten</t>
  </si>
  <si>
    <t>MAXIMUM KOSTPRIJS- &amp; OPPERVLAKTESIMULATIE - DESIGN &amp; BUILD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</si>
</sst>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Red][&gt;1]0%;0%"/>
    <numFmt numFmtId="165" formatCode="#,##0.00\ [$€-1]"/>
    <numFmt numFmtId="166" formatCode="[Red][&gt;1]0.00%;0.00%"/>
    <numFmt numFmtId="167" formatCode="#,##0.00\ [$EUR]"/>
    <numFmt numFmtId="168" formatCode="[Red][&gt;1]0.0%;0.0%"/>
    <numFmt numFmtId="169" formatCode="&quot;€&quot;\ #,##0"/>
    <numFmt numFmtId="170" formatCode="&quot;€&quot;\ #,##0.00"/>
    <numFmt numFmtId="171" formatCode="#,##0.000"/>
    <numFmt numFmtId="172" formatCode="0.0%"/>
    <numFmt numFmtId="173" formatCode="&quot;Index&quot;\ 0.000"/>
    <numFmt numFmtId="174" formatCode="&quot;Abex &quot;0"/>
    <numFmt numFmtId="175" formatCode="&quot;Ref &quot;0"/>
    <numFmt numFmtId="176" formatCode="&quot;€&quot;\ #,##0&quot; /m²&quot;"/>
    <numFmt numFmtId="177" formatCode="&quot;€&quot;\ #,##0.000"/>
  </numFmts>
  <fonts count="76" x14ac:knownFonts="1">
    <font>
      <sz val="11"/>
      <color theme="1"/>
      <name val="Calibri"/>
      <family val="2"/>
      <scheme val="minor"/>
    </font>
    <font>
      <sz val="9"/>
      <name val="Arial"/>
      <family val="2"/>
    </font>
    <font>
      <b/>
      <sz val="10"/>
      <name val="Arial"/>
      <family val="2"/>
    </font>
    <font>
      <sz val="10"/>
      <color indexed="10"/>
      <name val="Arial"/>
      <family val="2"/>
    </font>
    <font>
      <b/>
      <sz val="12"/>
      <name val="Arial"/>
      <family val="2"/>
    </font>
    <font>
      <b/>
      <sz val="11"/>
      <name val="Arial"/>
      <family val="2"/>
    </font>
    <font>
      <sz val="10"/>
      <color indexed="8"/>
      <name val="Arial"/>
      <family val="2"/>
    </font>
    <font>
      <b/>
      <sz val="10"/>
      <color indexed="32"/>
      <name val="Arial"/>
      <family val="2"/>
    </font>
    <font>
      <sz val="10"/>
      <color indexed="32"/>
      <name val="Arial"/>
      <family val="2"/>
    </font>
    <font>
      <b/>
      <sz val="10"/>
      <color indexed="10"/>
      <name val="Arial"/>
      <family val="2"/>
    </font>
    <font>
      <b/>
      <sz val="16"/>
      <name val="Arial"/>
      <family val="2"/>
    </font>
    <font>
      <sz val="11"/>
      <color indexed="10"/>
      <name val="Calibri"/>
      <family val="2"/>
    </font>
    <font>
      <sz val="9"/>
      <color indexed="81"/>
      <name val="Tahoma"/>
      <family val="2"/>
    </font>
    <font>
      <b/>
      <sz val="9"/>
      <color indexed="81"/>
      <name val="Tahoma"/>
      <family val="2"/>
    </font>
    <font>
      <b/>
      <sz val="9"/>
      <name val="Arial"/>
      <family val="2"/>
    </font>
    <font>
      <sz val="11"/>
      <name val="Calibri"/>
      <family val="2"/>
    </font>
    <font>
      <sz val="10"/>
      <name val="Arial"/>
      <family val="2"/>
    </font>
    <font>
      <b/>
      <sz val="14"/>
      <name val="Arial"/>
      <family val="2"/>
    </font>
    <font>
      <i/>
      <sz val="10"/>
      <name val="Arial"/>
      <family val="2"/>
    </font>
    <font>
      <i/>
      <sz val="9"/>
      <name val="Arial"/>
      <family val="2"/>
    </font>
    <font>
      <b/>
      <sz val="10"/>
      <name val="Arial"/>
      <family val="2"/>
    </font>
    <font>
      <b/>
      <i/>
      <sz val="10"/>
      <name val="Arial"/>
      <family val="2"/>
    </font>
    <font>
      <sz val="10"/>
      <color indexed="10"/>
      <name val="Arial"/>
      <family val="2"/>
    </font>
    <font>
      <b/>
      <i/>
      <sz val="11"/>
      <name val="Arial"/>
      <family val="2"/>
    </font>
    <font>
      <sz val="10"/>
      <color indexed="18"/>
      <name val="Arial"/>
      <family val="2"/>
    </font>
    <font>
      <b/>
      <sz val="10"/>
      <color indexed="18"/>
      <name val="Arial"/>
      <family val="2"/>
    </font>
    <font>
      <i/>
      <sz val="11"/>
      <name val="Arial"/>
      <family val="2"/>
    </font>
    <font>
      <i/>
      <sz val="10"/>
      <color indexed="18"/>
      <name val="Arial"/>
      <family val="2"/>
    </font>
    <font>
      <sz val="11"/>
      <name val="Arial"/>
      <family val="2"/>
    </font>
    <font>
      <b/>
      <sz val="12"/>
      <name val="Arial"/>
      <family val="2"/>
    </font>
    <font>
      <b/>
      <sz val="11"/>
      <name val="Arial"/>
      <family val="2"/>
    </font>
    <font>
      <b/>
      <i/>
      <sz val="12"/>
      <name val="Arial"/>
      <family val="2"/>
    </font>
    <font>
      <i/>
      <sz val="12"/>
      <name val="Arial"/>
      <family val="2"/>
    </font>
    <font>
      <sz val="12"/>
      <name val="Arial"/>
      <family val="2"/>
    </font>
    <font>
      <sz val="8"/>
      <name val="Arial"/>
      <family val="2"/>
    </font>
    <font>
      <b/>
      <sz val="16"/>
      <name val="Arial"/>
      <family val="2"/>
    </font>
    <font>
      <i/>
      <sz val="11"/>
      <color indexed="18"/>
      <name val="Arial"/>
      <family val="2"/>
    </font>
    <font>
      <b/>
      <i/>
      <sz val="12"/>
      <color indexed="18"/>
      <name val="Arial"/>
      <family val="2"/>
    </font>
    <font>
      <b/>
      <sz val="10"/>
      <color indexed="11"/>
      <name val="Tahoma"/>
      <family val="2"/>
    </font>
    <font>
      <sz val="9"/>
      <color indexed="8"/>
      <name val="Tahoma"/>
      <family val="2"/>
    </font>
    <font>
      <i/>
      <sz val="10"/>
      <color indexed="32"/>
      <name val="Arial"/>
      <family val="2"/>
    </font>
    <font>
      <sz val="8"/>
      <name val="Calibri"/>
      <family val="2"/>
    </font>
    <font>
      <sz val="9"/>
      <color indexed="81"/>
      <name val="Tahoma"/>
      <charset val="1"/>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0"/>
      <color rgb="FF002060"/>
      <name val="Arial"/>
      <family val="2"/>
    </font>
    <font>
      <sz val="10"/>
      <color theme="1"/>
      <name val="Arial"/>
      <family val="2"/>
    </font>
    <font>
      <b/>
      <sz val="11"/>
      <color rgb="FF002060"/>
      <name val="Arial"/>
      <family val="2"/>
    </font>
    <font>
      <b/>
      <i/>
      <sz val="11"/>
      <color rgb="FF002060"/>
      <name val="Arial"/>
      <family val="2"/>
    </font>
    <font>
      <b/>
      <sz val="10"/>
      <color rgb="FFFF0000"/>
      <name val="Tahoma"/>
      <family val="2"/>
    </font>
    <font>
      <b/>
      <sz val="9"/>
      <color rgb="FFFF0000"/>
      <name val="Tahoma"/>
      <family val="2"/>
    </font>
    <font>
      <sz val="11"/>
      <color rgb="FF000000"/>
      <name val="Calibri"/>
      <family val="2"/>
      <scheme val="minor"/>
    </font>
    <font>
      <sz val="11"/>
      <color rgb="FF000000"/>
      <name val="Calibri"/>
      <family val="2"/>
    </font>
    <font>
      <i/>
      <sz val="10"/>
      <color rgb="FFFF0000"/>
      <name val="Arial"/>
      <family val="2"/>
    </font>
    <font>
      <b/>
      <sz val="10"/>
      <color rgb="FF00B050"/>
      <name val="Arial"/>
      <family val="2"/>
    </font>
    <font>
      <b/>
      <sz val="10"/>
      <color rgb="FF002060"/>
      <name val="Arial"/>
      <family val="2"/>
    </font>
    <font>
      <b/>
      <sz val="10"/>
      <color theme="9" tint="-0.249977111117893"/>
      <name val="Arial"/>
      <family val="2"/>
    </font>
    <font>
      <b/>
      <sz val="11"/>
      <color rgb="FF00B050"/>
      <name val="Calibri"/>
      <family val="2"/>
      <scheme val="minor"/>
    </font>
    <font>
      <b/>
      <sz val="14"/>
      <color theme="1"/>
      <name val="Calibri"/>
      <family val="2"/>
      <scheme val="minor"/>
    </font>
    <font>
      <sz val="10"/>
      <color theme="0"/>
      <name val="Arial"/>
      <family val="2"/>
    </font>
    <font>
      <sz val="10"/>
      <color rgb="FFFF0000"/>
      <name val="Arial"/>
      <family val="2"/>
    </font>
    <font>
      <b/>
      <sz val="64"/>
      <color theme="0" tint="-0.34998626667073579"/>
      <name val="Arial"/>
      <family val="2"/>
    </font>
    <font>
      <sz val="11"/>
      <color rgb="FF002060"/>
      <name val="Arial"/>
      <family val="2"/>
    </font>
    <font>
      <b/>
      <sz val="13"/>
      <color theme="1"/>
      <name val="Arial"/>
      <family val="2"/>
    </font>
    <font>
      <sz val="12"/>
      <color rgb="FF002060"/>
      <name val="Arial"/>
      <family val="2"/>
    </font>
    <font>
      <b/>
      <sz val="12"/>
      <color rgb="FF002060"/>
      <name val="Arial"/>
      <family val="2"/>
    </font>
    <font>
      <sz val="12"/>
      <color theme="1"/>
      <name val="Calibri"/>
      <family val="2"/>
      <scheme val="minor"/>
    </font>
    <font>
      <b/>
      <sz val="14"/>
      <color rgb="FF002060"/>
      <name val="Arial"/>
      <family val="2"/>
    </font>
    <font>
      <i/>
      <sz val="10"/>
      <color theme="1"/>
      <name val="Arial"/>
      <family val="2"/>
    </font>
    <font>
      <i/>
      <sz val="10"/>
      <color rgb="FF002060"/>
      <name val="Arial"/>
      <family val="2"/>
    </font>
    <font>
      <b/>
      <sz val="30"/>
      <color theme="0" tint="-0.34998626667073579"/>
      <name val="Arial"/>
      <family val="2"/>
    </font>
    <font>
      <b/>
      <sz val="14"/>
      <color rgb="FF002060"/>
      <name val="Calibri"/>
      <family val="2"/>
      <scheme val="minor"/>
    </font>
    <font>
      <b/>
      <sz val="12"/>
      <color rgb="FF002060"/>
      <name val="Calibri"/>
      <family val="2"/>
      <scheme val="minor"/>
    </font>
    <font>
      <b/>
      <sz val="11"/>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9"/>
        <bgColor indexed="0"/>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59999389629810485"/>
        <bgColor indexed="64"/>
      </patternFill>
    </fill>
    <fill>
      <patternFill patternType="solid">
        <fgColor rgb="FFD9FDD1"/>
        <bgColor indexed="64"/>
      </patternFill>
    </fill>
    <fill>
      <patternFill patternType="solid">
        <fgColor rgb="FFDFCFC3"/>
        <bgColor indexed="64"/>
      </patternFill>
    </fill>
    <fill>
      <patternFill patternType="solid">
        <fgColor rgb="FFFFFF99"/>
        <bgColor indexed="64"/>
      </patternFill>
    </fill>
    <fill>
      <patternFill patternType="solid">
        <fgColor theme="0" tint="-0.14999847407452621"/>
        <bgColor indexed="0"/>
      </patternFill>
    </fill>
    <fill>
      <patternFill patternType="solid">
        <fgColor rgb="FF00B0F0"/>
        <bgColor indexed="64"/>
      </patternFill>
    </fill>
    <fill>
      <patternFill patternType="solid">
        <fgColor rgb="FFFFCCFF"/>
        <bgColor indexed="64"/>
      </patternFill>
    </fill>
    <fill>
      <patternFill patternType="solid">
        <fgColor rgb="FFD3F7FB"/>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10"/>
      </left>
      <right style="thin">
        <color indexed="10"/>
      </right>
      <top style="thin">
        <color indexed="10"/>
      </top>
      <bottom style="thin">
        <color indexed="10"/>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4">
    <xf numFmtId="0" fontId="0" fillId="0" borderId="0"/>
    <xf numFmtId="9" fontId="43" fillId="0" borderId="0" applyFont="0" applyFill="0" applyBorder="0" applyAlignment="0" applyProtection="0"/>
    <xf numFmtId="0" fontId="16" fillId="0" borderId="0"/>
    <xf numFmtId="0" fontId="6" fillId="0" borderId="0"/>
  </cellStyleXfs>
  <cellXfs count="563">
    <xf numFmtId="0" fontId="0" fillId="0" borderId="0" xfId="0"/>
    <xf numFmtId="0" fontId="2" fillId="0" borderId="0" xfId="0" applyFont="1" applyAlignment="1">
      <alignment horizontal="center"/>
    </xf>
    <xf numFmtId="0" fontId="0" fillId="0" borderId="0" xfId="0" applyAlignment="1">
      <alignment horizontal="center"/>
    </xf>
    <xf numFmtId="0" fontId="0" fillId="0" borderId="0" xfId="0" applyAlignment="1">
      <alignment vertical="top" wrapText="1"/>
    </xf>
    <xf numFmtId="0" fontId="9" fillId="2" borderId="1" xfId="3" applyFont="1" applyFill="1" applyBorder="1" applyAlignment="1">
      <alignment horizontal="left"/>
    </xf>
    <xf numFmtId="0" fontId="9" fillId="2" borderId="1" xfId="3" applyFont="1" applyFill="1" applyBorder="1" applyAlignment="1">
      <alignment horizontal="center"/>
    </xf>
    <xf numFmtId="0" fontId="6" fillId="0" borderId="1" xfId="3" applyBorder="1" applyAlignment="1">
      <alignment horizontal="left"/>
    </xf>
    <xf numFmtId="0" fontId="0" fillId="0" borderId="1" xfId="0" applyBorder="1"/>
    <xf numFmtId="9" fontId="0" fillId="0" borderId="1" xfId="0" applyNumberFormat="1" applyBorder="1" applyAlignment="1">
      <alignment horizontal="center"/>
    </xf>
    <xf numFmtId="4" fontId="1" fillId="4" borderId="2" xfId="0" applyNumberFormat="1" applyFont="1" applyFill="1" applyBorder="1" applyAlignment="1">
      <alignment horizontal="center" vertical="center"/>
    </xf>
    <xf numFmtId="0" fontId="2" fillId="5" borderId="3" xfId="0" applyFont="1" applyFill="1" applyBorder="1" applyAlignment="1">
      <alignment horizontal="center" vertical="center"/>
    </xf>
    <xf numFmtId="0" fontId="9" fillId="6" borderId="1" xfId="3" applyFont="1" applyFill="1" applyBorder="1" applyAlignment="1">
      <alignment horizontal="left"/>
    </xf>
    <xf numFmtId="9" fontId="11" fillId="6" borderId="1" xfId="0" applyNumberFormat="1" applyFont="1" applyFill="1" applyBorder="1" applyAlignment="1">
      <alignment horizontal="center"/>
    </xf>
    <xf numFmtId="0" fontId="6" fillId="7" borderId="1" xfId="3" applyFill="1" applyBorder="1" applyAlignment="1">
      <alignment horizontal="left"/>
    </xf>
    <xf numFmtId="9" fontId="0" fillId="7" borderId="1" xfId="0" applyNumberFormat="1" applyFill="1" applyBorder="1" applyAlignment="1">
      <alignment horizontal="center"/>
    </xf>
    <xf numFmtId="0" fontId="0" fillId="0" borderId="1" xfId="0" applyBorder="1" applyAlignment="1">
      <alignment horizontal="center"/>
    </xf>
    <xf numFmtId="9" fontId="0" fillId="0" borderId="1" xfId="0" applyNumberFormat="1" applyBorder="1"/>
    <xf numFmtId="4" fontId="0" fillId="0" borderId="1" xfId="0" applyNumberFormat="1" applyBorder="1"/>
    <xf numFmtId="0" fontId="2" fillId="0" borderId="1" xfId="0" applyFont="1" applyBorder="1" applyAlignment="1">
      <alignment horizontal="center"/>
    </xf>
    <xf numFmtId="0" fontId="44" fillId="0" borderId="1" xfId="0" applyFont="1" applyBorder="1" applyAlignment="1">
      <alignment horizontal="center"/>
    </xf>
    <xf numFmtId="9" fontId="43" fillId="0" borderId="1" xfId="1" applyFont="1" applyBorder="1"/>
    <xf numFmtId="0" fontId="0" fillId="0" borderId="11" xfId="0" applyBorder="1"/>
    <xf numFmtId="169" fontId="0" fillId="0" borderId="0" xfId="0" applyNumberFormat="1"/>
    <xf numFmtId="169" fontId="0" fillId="0" borderId="1" xfId="0" applyNumberFormat="1" applyBorder="1"/>
    <xf numFmtId="0" fontId="44" fillId="0" borderId="1" xfId="0" applyFont="1" applyBorder="1"/>
    <xf numFmtId="169" fontId="44" fillId="0" borderId="1" xfId="0" applyNumberFormat="1" applyFont="1" applyBorder="1" applyAlignment="1">
      <alignment horizontal="center"/>
    </xf>
    <xf numFmtId="3" fontId="18" fillId="10" borderId="13" xfId="0" applyNumberFormat="1" applyFont="1" applyFill="1" applyBorder="1" applyAlignment="1" applyProtection="1">
      <alignment horizontal="center" vertical="center"/>
      <protection locked="0"/>
    </xf>
    <xf numFmtId="0" fontId="46" fillId="0" borderId="13" xfId="0" applyFont="1" applyBorder="1"/>
    <xf numFmtId="0" fontId="46" fillId="0" borderId="14" xfId="0" applyFont="1" applyBorder="1"/>
    <xf numFmtId="0" fontId="46" fillId="0" borderId="15" xfId="0" applyFont="1" applyBorder="1"/>
    <xf numFmtId="0" fontId="46" fillId="0" borderId="16" xfId="0" applyFont="1" applyBorder="1"/>
    <xf numFmtId="3" fontId="19" fillId="0" borderId="14" xfId="0" applyNumberFormat="1" applyFont="1" applyBorder="1" applyAlignment="1" applyProtection="1">
      <alignment horizontal="center" vertical="center"/>
      <protection locked="0"/>
    </xf>
    <xf numFmtId="3" fontId="19" fillId="0" borderId="16" xfId="0" applyNumberFormat="1" applyFont="1" applyBorder="1" applyAlignment="1" applyProtection="1">
      <alignment horizontal="center" vertical="center"/>
      <protection locked="0"/>
    </xf>
    <xf numFmtId="3" fontId="19" fillId="0" borderId="13" xfId="0" applyNumberFormat="1" applyFont="1" applyBorder="1" applyAlignment="1" applyProtection="1">
      <alignment horizontal="center" vertical="center"/>
      <protection locked="0"/>
    </xf>
    <xf numFmtId="3" fontId="20" fillId="10" borderId="17" xfId="0" applyNumberFormat="1" applyFont="1" applyFill="1" applyBorder="1" applyAlignment="1" applyProtection="1">
      <alignment horizontal="center" vertical="center" textRotation="90"/>
      <protection locked="0"/>
    </xf>
    <xf numFmtId="3" fontId="20" fillId="10" borderId="18" xfId="0" applyNumberFormat="1" applyFont="1" applyFill="1" applyBorder="1" applyAlignment="1" applyProtection="1">
      <alignment horizontal="center" vertical="center"/>
      <protection locked="0"/>
    </xf>
    <xf numFmtId="3" fontId="20" fillId="10" borderId="18" xfId="0" applyNumberFormat="1" applyFont="1" applyFill="1" applyBorder="1" applyAlignment="1" applyProtection="1">
      <alignment horizontal="center" vertical="center" textRotation="90"/>
      <protection locked="0"/>
    </xf>
    <xf numFmtId="3" fontId="21" fillId="10" borderId="18" xfId="0" applyNumberFormat="1" applyFont="1" applyFill="1" applyBorder="1" applyAlignment="1" applyProtection="1">
      <alignment horizontal="center" vertical="center" textRotation="90"/>
      <protection locked="0"/>
    </xf>
    <xf numFmtId="3" fontId="20" fillId="10" borderId="18" xfId="0" applyNumberFormat="1" applyFont="1" applyFill="1" applyBorder="1" applyAlignment="1" applyProtection="1">
      <alignment horizontal="center" vertical="center" textRotation="90" wrapText="1"/>
      <protection locked="0"/>
    </xf>
    <xf numFmtId="3" fontId="20" fillId="10" borderId="19" xfId="0" applyNumberFormat="1" applyFont="1" applyFill="1" applyBorder="1" applyAlignment="1" applyProtection="1">
      <alignment horizontal="center" vertical="center" textRotation="90"/>
      <protection locked="0"/>
    </xf>
    <xf numFmtId="3" fontId="21" fillId="10" borderId="20" xfId="0" applyNumberFormat="1" applyFont="1" applyFill="1" applyBorder="1" applyAlignment="1" applyProtection="1">
      <alignment horizontal="center" vertical="center" textRotation="90"/>
      <protection locked="0"/>
    </xf>
    <xf numFmtId="3" fontId="21" fillId="11" borderId="21" xfId="0" applyNumberFormat="1" applyFont="1" applyFill="1" applyBorder="1" applyAlignment="1" applyProtection="1">
      <alignment horizontal="center" vertical="center" textRotation="90"/>
      <protection locked="0"/>
    </xf>
    <xf numFmtId="3" fontId="21" fillId="11" borderId="18" xfId="0" applyNumberFormat="1" applyFont="1" applyFill="1" applyBorder="1" applyAlignment="1" applyProtection="1">
      <alignment horizontal="center" vertical="center" textRotation="90"/>
      <protection locked="0"/>
    </xf>
    <xf numFmtId="3" fontId="21" fillId="11" borderId="22" xfId="0" applyNumberFormat="1" applyFont="1" applyFill="1" applyBorder="1" applyAlignment="1" applyProtection="1">
      <alignment horizontal="center" vertical="center" textRotation="90"/>
      <protection locked="0"/>
    </xf>
    <xf numFmtId="3" fontId="21" fillId="11" borderId="23" xfId="0" applyNumberFormat="1" applyFont="1" applyFill="1" applyBorder="1" applyAlignment="1" applyProtection="1">
      <alignment horizontal="center" vertical="center" textRotation="90"/>
      <protection locked="0"/>
    </xf>
    <xf numFmtId="3" fontId="21" fillId="12" borderId="22" xfId="0" applyNumberFormat="1" applyFont="1" applyFill="1" applyBorder="1" applyAlignment="1" applyProtection="1">
      <alignment horizontal="center" vertical="center" textRotation="90"/>
      <protection locked="0"/>
    </xf>
    <xf numFmtId="3" fontId="21" fillId="12" borderId="19" xfId="0" applyNumberFormat="1" applyFont="1" applyFill="1" applyBorder="1" applyAlignment="1" applyProtection="1">
      <alignment horizontal="center" vertical="center" textRotation="90"/>
      <protection locked="0"/>
    </xf>
    <xf numFmtId="3" fontId="21" fillId="12" borderId="20" xfId="0" applyNumberFormat="1" applyFont="1" applyFill="1" applyBorder="1" applyAlignment="1" applyProtection="1">
      <alignment horizontal="center" vertical="center" textRotation="90"/>
      <protection locked="0"/>
    </xf>
    <xf numFmtId="3" fontId="21" fillId="7" borderId="21" xfId="0" applyNumberFormat="1" applyFont="1" applyFill="1" applyBorder="1" applyAlignment="1" applyProtection="1">
      <alignment horizontal="center" vertical="center" textRotation="90"/>
      <protection locked="0"/>
    </xf>
    <xf numFmtId="3" fontId="21" fillId="7" borderId="18" xfId="0" applyNumberFormat="1" applyFont="1" applyFill="1" applyBorder="1" applyAlignment="1" applyProtection="1">
      <alignment horizontal="center" vertical="center" textRotation="90"/>
      <protection locked="0"/>
    </xf>
    <xf numFmtId="3" fontId="21" fillId="7" borderId="22" xfId="0" applyNumberFormat="1" applyFont="1" applyFill="1" applyBorder="1" applyAlignment="1" applyProtection="1">
      <alignment horizontal="center" vertical="center" textRotation="90"/>
      <protection locked="0"/>
    </xf>
    <xf numFmtId="3" fontId="21" fillId="7" borderId="23" xfId="0" applyNumberFormat="1" applyFont="1" applyFill="1" applyBorder="1" applyAlignment="1" applyProtection="1">
      <alignment horizontal="center" vertical="center" textRotation="90"/>
      <protection locked="0"/>
    </xf>
    <xf numFmtId="3" fontId="21" fillId="13" borderId="22" xfId="0" applyNumberFormat="1" applyFont="1" applyFill="1" applyBorder="1" applyAlignment="1" applyProtection="1">
      <alignment horizontal="center" vertical="center" textRotation="90"/>
      <protection locked="0"/>
    </xf>
    <xf numFmtId="3" fontId="20" fillId="10" borderId="22" xfId="0" applyNumberFormat="1" applyFont="1" applyFill="1" applyBorder="1" applyAlignment="1" applyProtection="1">
      <alignment horizontal="center" vertical="center" textRotation="90"/>
      <protection locked="0"/>
    </xf>
    <xf numFmtId="0" fontId="22" fillId="0" borderId="0" xfId="0" applyFont="1"/>
    <xf numFmtId="0" fontId="20" fillId="10" borderId="17" xfId="0" applyFont="1" applyFill="1" applyBorder="1" applyAlignment="1" applyProtection="1">
      <alignment horizontal="center" vertical="center"/>
      <protection locked="0"/>
    </xf>
    <xf numFmtId="3" fontId="16" fillId="10" borderId="24" xfId="0" applyNumberFormat="1" applyFont="1" applyFill="1" applyBorder="1" applyAlignment="1" applyProtection="1">
      <alignment horizontal="center" vertical="center"/>
      <protection locked="0"/>
    </xf>
    <xf numFmtId="0" fontId="23" fillId="10" borderId="24" xfId="0" applyFont="1" applyFill="1" applyBorder="1" applyAlignment="1" applyProtection="1">
      <alignment horizontal="center" vertical="center"/>
      <protection locked="0"/>
    </xf>
    <xf numFmtId="3" fontId="18" fillId="10" borderId="24" xfId="0" applyNumberFormat="1" applyFont="1" applyFill="1" applyBorder="1" applyAlignment="1" applyProtection="1">
      <alignment horizontal="center" vertical="center"/>
      <protection locked="0"/>
    </xf>
    <xf numFmtId="3" fontId="18" fillId="10" borderId="20" xfId="0" applyNumberFormat="1" applyFont="1" applyFill="1" applyBorder="1" applyAlignment="1" applyProtection="1">
      <alignment horizontal="center" vertical="center"/>
      <protection locked="0"/>
    </xf>
    <xf numFmtId="3" fontId="18" fillId="10" borderId="25" xfId="0" applyNumberFormat="1" applyFont="1" applyFill="1" applyBorder="1" applyAlignment="1" applyProtection="1">
      <alignment horizontal="center" vertical="center"/>
      <protection locked="0"/>
    </xf>
    <xf numFmtId="3" fontId="18" fillId="10" borderId="0" xfId="0" applyNumberFormat="1" applyFont="1" applyFill="1" applyAlignment="1" applyProtection="1">
      <alignment horizontal="center" vertical="center"/>
      <protection locked="0"/>
    </xf>
    <xf numFmtId="3" fontId="18" fillId="10" borderId="26" xfId="0" applyNumberFormat="1" applyFont="1" applyFill="1" applyBorder="1" applyAlignment="1" applyProtection="1">
      <alignment horizontal="center" vertical="center"/>
      <protection locked="0"/>
    </xf>
    <xf numFmtId="3" fontId="18" fillId="10" borderId="27" xfId="0" applyNumberFormat="1" applyFont="1" applyFill="1" applyBorder="1" applyAlignment="1" applyProtection="1">
      <alignment horizontal="center" vertical="center"/>
      <protection locked="0"/>
    </xf>
    <xf numFmtId="3" fontId="18" fillId="10" borderId="28" xfId="0" applyNumberFormat="1" applyFont="1" applyFill="1" applyBorder="1" applyAlignment="1" applyProtection="1">
      <alignment horizontal="center" vertical="center"/>
      <protection locked="0"/>
    </xf>
    <xf numFmtId="3" fontId="18" fillId="10" borderId="29" xfId="0" applyNumberFormat="1" applyFont="1" applyFill="1" applyBorder="1" applyAlignment="1" applyProtection="1">
      <alignment horizontal="center" vertical="center"/>
      <protection locked="0"/>
    </xf>
    <xf numFmtId="3" fontId="16" fillId="10" borderId="30" xfId="0" applyNumberFormat="1" applyFont="1" applyFill="1" applyBorder="1" applyAlignment="1" applyProtection="1">
      <alignment horizontal="center" vertical="center"/>
      <protection locked="0"/>
    </xf>
    <xf numFmtId="3" fontId="24" fillId="6" borderId="5" xfId="0" applyNumberFormat="1" applyFont="1" applyFill="1" applyBorder="1" applyAlignment="1" applyProtection="1">
      <alignment horizontal="center" vertical="center"/>
      <protection locked="0"/>
    </xf>
    <xf numFmtId="3" fontId="24" fillId="6" borderId="2" xfId="0" applyNumberFormat="1" applyFont="1" applyFill="1" applyBorder="1" applyAlignment="1" applyProtection="1">
      <alignment horizontal="center" vertical="center"/>
      <protection locked="0"/>
    </xf>
    <xf numFmtId="3" fontId="24" fillId="6" borderId="31" xfId="0" applyNumberFormat="1" applyFont="1" applyFill="1" applyBorder="1" applyAlignment="1" applyProtection="1">
      <alignment horizontal="left" vertical="center"/>
      <protection locked="0"/>
    </xf>
    <xf numFmtId="3" fontId="25" fillId="6" borderId="1" xfId="0" applyNumberFormat="1" applyFont="1" applyFill="1" applyBorder="1" applyAlignment="1" applyProtection="1">
      <alignment horizontal="center" vertical="center"/>
      <protection locked="0"/>
    </xf>
    <xf numFmtId="3" fontId="24" fillId="6" borderId="1" xfId="0" applyNumberFormat="1" applyFont="1" applyFill="1" applyBorder="1" applyAlignment="1" applyProtection="1">
      <alignment horizontal="center" vertical="center"/>
      <protection locked="0"/>
    </xf>
    <xf numFmtId="3" fontId="24" fillId="14" borderId="1" xfId="0" applyNumberFormat="1" applyFont="1" applyFill="1" applyBorder="1" applyAlignment="1" applyProtection="1">
      <alignment horizontal="center" vertical="center"/>
      <protection locked="0"/>
    </xf>
    <xf numFmtId="4" fontId="24" fillId="14" borderId="1" xfId="0" applyNumberFormat="1" applyFont="1" applyFill="1" applyBorder="1" applyAlignment="1" applyProtection="1">
      <alignment horizontal="center" vertical="center"/>
      <protection locked="0"/>
    </xf>
    <xf numFmtId="4" fontId="25" fillId="14" borderId="2" xfId="0" applyNumberFormat="1" applyFont="1" applyFill="1" applyBorder="1" applyAlignment="1" applyProtection="1">
      <alignment horizontal="center" vertical="center"/>
      <protection locked="0"/>
    </xf>
    <xf numFmtId="3" fontId="18" fillId="10" borderId="32" xfId="0" applyNumberFormat="1" applyFont="1" applyFill="1" applyBorder="1" applyAlignment="1" applyProtection="1">
      <alignment horizontal="center" vertical="center"/>
      <protection locked="0"/>
    </xf>
    <xf numFmtId="4" fontId="18" fillId="10" borderId="33" xfId="0" applyNumberFormat="1" applyFont="1" applyFill="1" applyBorder="1" applyAlignment="1" applyProtection="1">
      <alignment horizontal="center" vertical="center"/>
      <protection locked="0"/>
    </xf>
    <xf numFmtId="3" fontId="26" fillId="10" borderId="33" xfId="0" applyNumberFormat="1" applyFont="1" applyFill="1" applyBorder="1" applyAlignment="1" applyProtection="1">
      <alignment horizontal="center" vertical="center"/>
      <protection locked="0"/>
    </xf>
    <xf numFmtId="3" fontId="26" fillId="10" borderId="34" xfId="0" applyNumberFormat="1" applyFont="1" applyFill="1" applyBorder="1" applyAlignment="1" applyProtection="1">
      <alignment horizontal="center" vertical="center"/>
      <protection locked="0"/>
    </xf>
    <xf numFmtId="164" fontId="16" fillId="10" borderId="35" xfId="0" applyNumberFormat="1" applyFont="1" applyFill="1" applyBorder="1" applyAlignment="1" applyProtection="1">
      <alignment horizontal="center" vertical="center"/>
      <protection locked="0"/>
    </xf>
    <xf numFmtId="4" fontId="16" fillId="10" borderId="33" xfId="0" applyNumberFormat="1" applyFont="1" applyFill="1" applyBorder="1" applyAlignment="1" applyProtection="1">
      <alignment horizontal="center" vertical="center"/>
      <protection locked="0"/>
    </xf>
    <xf numFmtId="4" fontId="16" fillId="10" borderId="33" xfId="0" applyNumberFormat="1" applyFont="1" applyFill="1" applyBorder="1" applyAlignment="1">
      <alignment horizontal="center" vertical="center"/>
    </xf>
    <xf numFmtId="0" fontId="24" fillId="15" borderId="35" xfId="0" applyFont="1" applyFill="1" applyBorder="1" applyAlignment="1" applyProtection="1">
      <alignment horizontal="center" vertical="center"/>
      <protection locked="0"/>
    </xf>
    <xf numFmtId="4" fontId="24" fillId="15" borderId="36" xfId="0" applyNumberFormat="1" applyFont="1" applyFill="1" applyBorder="1" applyAlignment="1" applyProtection="1">
      <alignment horizontal="center" vertical="center"/>
      <protection locked="0"/>
    </xf>
    <xf numFmtId="0" fontId="24" fillId="15" borderId="3" xfId="0" applyFont="1" applyFill="1" applyBorder="1" applyAlignment="1" applyProtection="1">
      <alignment horizontal="center" vertical="center"/>
      <protection locked="0"/>
    </xf>
    <xf numFmtId="169" fontId="16" fillId="10" borderId="32" xfId="0" applyNumberFormat="1" applyFont="1" applyFill="1" applyBorder="1" applyAlignment="1" applyProtection="1">
      <alignment horizontal="center" vertical="center"/>
      <protection locked="0"/>
    </xf>
    <xf numFmtId="9" fontId="16" fillId="10" borderId="32" xfId="1" applyFont="1" applyFill="1" applyBorder="1" applyAlignment="1" applyProtection="1">
      <alignment horizontal="center" vertical="center"/>
      <protection locked="0"/>
    </xf>
    <xf numFmtId="9" fontId="16" fillId="10" borderId="37" xfId="1" applyFont="1" applyFill="1" applyBorder="1" applyAlignment="1" applyProtection="1">
      <alignment horizontal="center" vertical="center"/>
      <protection locked="0"/>
    </xf>
    <xf numFmtId="9" fontId="24" fillId="16" borderId="35" xfId="1" applyFont="1" applyFill="1" applyBorder="1" applyAlignment="1" applyProtection="1">
      <alignment horizontal="center" vertical="center"/>
      <protection locked="0"/>
    </xf>
    <xf numFmtId="9" fontId="24" fillId="16" borderId="36" xfId="1" applyFont="1" applyFill="1" applyBorder="1" applyAlignment="1" applyProtection="1">
      <alignment horizontal="center" vertical="center"/>
      <protection locked="0"/>
    </xf>
    <xf numFmtId="4" fontId="16" fillId="10" borderId="35" xfId="0" applyNumberFormat="1" applyFont="1" applyFill="1" applyBorder="1" applyAlignment="1" applyProtection="1">
      <alignment horizontal="center" vertical="center"/>
      <protection locked="0"/>
    </xf>
    <xf numFmtId="171" fontId="16" fillId="10" borderId="33" xfId="0" applyNumberFormat="1" applyFont="1" applyFill="1" applyBorder="1" applyAlignment="1" applyProtection="1">
      <alignment horizontal="center" vertical="center"/>
      <protection locked="0"/>
    </xf>
    <xf numFmtId="169" fontId="16" fillId="10" borderId="34" xfId="0" applyNumberFormat="1" applyFont="1" applyFill="1" applyBorder="1" applyAlignment="1" applyProtection="1">
      <alignment horizontal="center" vertical="center"/>
      <protection locked="0"/>
    </xf>
    <xf numFmtId="169" fontId="18" fillId="10" borderId="3" xfId="0" applyNumberFormat="1" applyFont="1" applyFill="1" applyBorder="1" applyAlignment="1" applyProtection="1">
      <alignment horizontal="center" vertical="center"/>
      <protection locked="0"/>
    </xf>
    <xf numFmtId="169" fontId="18" fillId="11" borderId="5" xfId="0" applyNumberFormat="1" applyFont="1" applyFill="1" applyBorder="1" applyAlignment="1">
      <alignment horizontal="center" vertical="center"/>
    </xf>
    <xf numFmtId="169" fontId="18" fillId="11" borderId="1" xfId="0" applyNumberFormat="1" applyFont="1" applyFill="1" applyBorder="1" applyAlignment="1">
      <alignment horizontal="center" vertical="center"/>
    </xf>
    <xf numFmtId="169" fontId="18" fillId="11" borderId="2" xfId="0" applyNumberFormat="1" applyFont="1" applyFill="1" applyBorder="1" applyAlignment="1">
      <alignment horizontal="center" vertical="center"/>
    </xf>
    <xf numFmtId="169" fontId="18" fillId="11" borderId="31" xfId="0" applyNumberFormat="1" applyFont="1" applyFill="1" applyBorder="1" applyAlignment="1">
      <alignment horizontal="center" vertical="center"/>
    </xf>
    <xf numFmtId="169" fontId="18" fillId="12" borderId="5" xfId="0" applyNumberFormat="1" applyFont="1" applyFill="1" applyBorder="1" applyAlignment="1" applyProtection="1">
      <alignment horizontal="center" vertical="center"/>
      <protection locked="0"/>
    </xf>
    <xf numFmtId="169" fontId="18" fillId="12" borderId="1" xfId="0" applyNumberFormat="1" applyFont="1" applyFill="1" applyBorder="1" applyAlignment="1" applyProtection="1">
      <alignment horizontal="center" vertical="center"/>
      <protection locked="0"/>
    </xf>
    <xf numFmtId="169" fontId="18" fillId="12" borderId="38" xfId="0" applyNumberFormat="1" applyFont="1" applyFill="1" applyBorder="1" applyAlignment="1" applyProtection="1">
      <alignment horizontal="center" vertical="center"/>
      <protection locked="0"/>
    </xf>
    <xf numFmtId="169" fontId="18" fillId="12" borderId="2" xfId="0" applyNumberFormat="1" applyFont="1" applyFill="1" applyBorder="1" applyAlignment="1" applyProtection="1">
      <alignment horizontal="center" vertical="center"/>
      <protection locked="0"/>
    </xf>
    <xf numFmtId="169" fontId="27" fillId="7" borderId="35" xfId="0" applyNumberFormat="1" applyFont="1" applyFill="1" applyBorder="1" applyAlignment="1" applyProtection="1">
      <alignment horizontal="center" vertical="center"/>
      <protection locked="0"/>
    </xf>
    <xf numFmtId="169" fontId="27" fillId="7" borderId="32" xfId="0" applyNumberFormat="1" applyFont="1" applyFill="1" applyBorder="1" applyAlignment="1" applyProtection="1">
      <alignment horizontal="center" vertical="center"/>
      <protection locked="0"/>
    </xf>
    <xf numFmtId="169" fontId="27" fillId="7" borderId="36" xfId="0" applyNumberFormat="1" applyFont="1" applyFill="1" applyBorder="1" applyAlignment="1" applyProtection="1">
      <alignment horizontal="center" vertical="center"/>
      <protection locked="0"/>
    </xf>
    <xf numFmtId="169" fontId="27" fillId="13" borderId="36" xfId="0" applyNumberFormat="1" applyFont="1" applyFill="1" applyBorder="1" applyAlignment="1" applyProtection="1">
      <alignment horizontal="center" vertical="center"/>
      <protection locked="0"/>
    </xf>
    <xf numFmtId="3" fontId="0" fillId="0" borderId="0" xfId="0" applyNumberFormat="1"/>
    <xf numFmtId="0" fontId="18" fillId="10" borderId="24" xfId="0" applyFont="1" applyFill="1" applyBorder="1" applyAlignment="1" applyProtection="1">
      <alignment horizontal="center" vertical="center"/>
      <protection locked="0"/>
    </xf>
    <xf numFmtId="0" fontId="18" fillId="10" borderId="17" xfId="0" applyFont="1" applyFill="1" applyBorder="1" applyAlignment="1" applyProtection="1">
      <alignment horizontal="center" vertical="center"/>
      <protection locked="0"/>
    </xf>
    <xf numFmtId="0" fontId="18" fillId="10" borderId="30" xfId="0" applyFont="1" applyFill="1" applyBorder="1" applyAlignment="1" applyProtection="1">
      <alignment horizontal="center" vertical="center"/>
      <protection locked="0"/>
    </xf>
    <xf numFmtId="3" fontId="24" fillId="6" borderId="8" xfId="0" applyNumberFormat="1" applyFont="1" applyFill="1" applyBorder="1" applyAlignment="1" applyProtection="1">
      <alignment horizontal="center" vertical="center"/>
      <protection locked="0"/>
    </xf>
    <xf numFmtId="3" fontId="24" fillId="6" borderId="7" xfId="0" applyNumberFormat="1" applyFont="1" applyFill="1" applyBorder="1" applyAlignment="1" applyProtection="1">
      <alignment horizontal="center" vertical="center"/>
      <protection locked="0"/>
    </xf>
    <xf numFmtId="3" fontId="47" fillId="17" borderId="39" xfId="0" applyNumberFormat="1" applyFont="1" applyFill="1" applyBorder="1" applyAlignment="1" applyProtection="1">
      <alignment horizontal="center" vertical="center"/>
      <protection locked="0"/>
    </xf>
    <xf numFmtId="0" fontId="28" fillId="10" borderId="0" xfId="0" applyFont="1" applyFill="1" applyAlignment="1" applyProtection="1">
      <alignment horizontal="center" vertical="center"/>
      <protection locked="0"/>
    </xf>
    <xf numFmtId="0" fontId="16" fillId="10" borderId="0" xfId="0" applyFont="1" applyFill="1" applyAlignment="1" applyProtection="1">
      <alignment horizontal="center" vertical="center"/>
      <protection locked="0"/>
    </xf>
    <xf numFmtId="3" fontId="18" fillId="10" borderId="41" xfId="0" applyNumberFormat="1" applyFont="1" applyFill="1" applyBorder="1" applyAlignment="1" applyProtection="1">
      <alignment horizontal="center" vertical="center"/>
      <protection locked="0"/>
    </xf>
    <xf numFmtId="0" fontId="16" fillId="10" borderId="25" xfId="0" applyFont="1" applyFill="1" applyBorder="1" applyAlignment="1" applyProtection="1">
      <alignment horizontal="center" vertical="center"/>
      <protection locked="0"/>
    </xf>
    <xf numFmtId="171" fontId="16" fillId="10" borderId="42" xfId="0" applyNumberFormat="1" applyFont="1" applyFill="1" applyBorder="1" applyAlignment="1" applyProtection="1">
      <alignment horizontal="center" vertical="center"/>
      <protection locked="0"/>
    </xf>
    <xf numFmtId="169" fontId="18" fillId="10" borderId="25" xfId="0" applyNumberFormat="1" applyFont="1" applyFill="1" applyBorder="1" applyAlignment="1" applyProtection="1">
      <alignment horizontal="center" vertical="center"/>
      <protection locked="0"/>
    </xf>
    <xf numFmtId="169" fontId="18" fillId="10" borderId="0" xfId="0" applyNumberFormat="1" applyFont="1" applyFill="1" applyAlignment="1" applyProtection="1">
      <alignment horizontal="center" vertical="center"/>
      <protection locked="0"/>
    </xf>
    <xf numFmtId="169" fontId="18" fillId="10" borderId="26" xfId="0" applyNumberFormat="1" applyFont="1" applyFill="1" applyBorder="1" applyAlignment="1" applyProtection="1">
      <alignment horizontal="center" vertical="center"/>
      <protection locked="0"/>
    </xf>
    <xf numFmtId="3" fontId="47" fillId="17" borderId="43" xfId="0" applyNumberFormat="1" applyFont="1" applyFill="1" applyBorder="1" applyAlignment="1" applyProtection="1">
      <alignment vertical="center"/>
      <protection locked="0"/>
    </xf>
    <xf numFmtId="4" fontId="24" fillId="0" borderId="3" xfId="0" applyNumberFormat="1" applyFont="1" applyBorder="1" applyAlignment="1" applyProtection="1">
      <alignment horizontal="center" vertical="center"/>
      <protection locked="0"/>
    </xf>
    <xf numFmtId="3" fontId="18" fillId="10" borderId="44" xfId="0" applyNumberFormat="1" applyFont="1" applyFill="1" applyBorder="1" applyAlignment="1" applyProtection="1">
      <alignment horizontal="center" vertical="center"/>
      <protection locked="0"/>
    </xf>
    <xf numFmtId="0" fontId="16" fillId="17" borderId="5" xfId="0" applyFont="1" applyFill="1" applyBorder="1" applyAlignment="1" applyProtection="1">
      <alignment horizontal="center" vertical="center"/>
      <protection locked="0"/>
    </xf>
    <xf numFmtId="3" fontId="47" fillId="17" borderId="1" xfId="0" applyNumberFormat="1" applyFont="1" applyFill="1" applyBorder="1" applyAlignment="1" applyProtection="1">
      <alignment horizontal="center" vertical="center"/>
      <protection locked="0"/>
    </xf>
    <xf numFmtId="3" fontId="16" fillId="10" borderId="1" xfId="0" applyNumberFormat="1" applyFont="1" applyFill="1" applyBorder="1" applyAlignment="1" applyProtection="1">
      <alignment horizontal="center" vertical="center"/>
      <protection locked="0"/>
    </xf>
    <xf numFmtId="3" fontId="16" fillId="10" borderId="38" xfId="0" applyNumberFormat="1" applyFont="1" applyFill="1" applyBorder="1" applyAlignment="1" applyProtection="1">
      <alignment horizontal="center" vertical="center"/>
      <protection locked="0"/>
    </xf>
    <xf numFmtId="3" fontId="16" fillId="10" borderId="31" xfId="0" applyNumberFormat="1" applyFont="1" applyFill="1" applyBorder="1" applyAlignment="1" applyProtection="1">
      <alignment horizontal="center" vertical="center"/>
      <protection locked="0"/>
    </xf>
    <xf numFmtId="171" fontId="16" fillId="10" borderId="32" xfId="0" applyNumberFormat="1" applyFont="1" applyFill="1" applyBorder="1" applyAlignment="1" applyProtection="1">
      <alignment horizontal="center" vertical="center"/>
      <protection locked="0"/>
    </xf>
    <xf numFmtId="169" fontId="46" fillId="10" borderId="25" xfId="0" applyNumberFormat="1" applyFont="1" applyFill="1" applyBorder="1"/>
    <xf numFmtId="169" fontId="46" fillId="10" borderId="0" xfId="0" applyNumberFormat="1" applyFont="1" applyFill="1"/>
    <xf numFmtId="169" fontId="46" fillId="10" borderId="26" xfId="0" applyNumberFormat="1" applyFont="1" applyFill="1" applyBorder="1"/>
    <xf numFmtId="169" fontId="16" fillId="10" borderId="45" xfId="0" applyNumberFormat="1" applyFont="1" applyFill="1" applyBorder="1" applyAlignment="1" applyProtection="1">
      <alignment horizontal="center" vertical="center"/>
      <protection locked="0"/>
    </xf>
    <xf numFmtId="3" fontId="47" fillId="17" borderId="46" xfId="0" applyNumberFormat="1" applyFont="1" applyFill="1" applyBorder="1" applyAlignment="1" applyProtection="1">
      <alignment horizontal="left" vertical="center"/>
      <protection locked="0"/>
    </xf>
    <xf numFmtId="4" fontId="24" fillId="17" borderId="3" xfId="0" applyNumberFormat="1" applyFont="1" applyFill="1" applyBorder="1" applyAlignment="1" applyProtection="1">
      <alignment horizontal="center" vertical="center"/>
      <protection locked="0"/>
    </xf>
    <xf numFmtId="3" fontId="18" fillId="10" borderId="37" xfId="0" applyNumberFormat="1" applyFont="1" applyFill="1" applyBorder="1" applyAlignment="1" applyProtection="1">
      <alignment horizontal="center" vertical="center"/>
      <protection locked="0"/>
    </xf>
    <xf numFmtId="3" fontId="47" fillId="17" borderId="46" xfId="0" applyNumberFormat="1" applyFont="1" applyFill="1" applyBorder="1" applyAlignment="1" applyProtection="1">
      <alignment vertical="center"/>
      <protection locked="0"/>
    </xf>
    <xf numFmtId="0" fontId="16" fillId="10" borderId="16" xfId="0" applyFont="1" applyFill="1" applyBorder="1" applyAlignment="1" applyProtection="1">
      <alignment horizontal="center" vertical="center"/>
      <protection locked="0"/>
    </xf>
    <xf numFmtId="0" fontId="18" fillId="10" borderId="13" xfId="0" applyFont="1" applyFill="1" applyBorder="1" applyAlignment="1" applyProtection="1">
      <alignment horizontal="center" vertical="center"/>
      <protection locked="0"/>
    </xf>
    <xf numFmtId="0" fontId="18" fillId="10" borderId="15" xfId="0" applyFont="1" applyFill="1" applyBorder="1" applyAlignment="1" applyProtection="1">
      <alignment horizontal="center" vertical="center"/>
      <protection locked="0"/>
    </xf>
    <xf numFmtId="0" fontId="18" fillId="10" borderId="16" xfId="0" applyFont="1" applyFill="1" applyBorder="1" applyAlignment="1" applyProtection="1">
      <alignment horizontal="center" vertical="center"/>
      <protection locked="0"/>
    </xf>
    <xf numFmtId="0" fontId="18" fillId="10" borderId="14" xfId="0" applyFont="1" applyFill="1" applyBorder="1" applyAlignment="1" applyProtection="1">
      <alignment horizontal="center" vertical="center"/>
      <protection locked="0"/>
    </xf>
    <xf numFmtId="170" fontId="18" fillId="10" borderId="15" xfId="0" applyNumberFormat="1" applyFont="1" applyFill="1" applyBorder="1" applyAlignment="1" applyProtection="1">
      <alignment horizontal="center" vertical="center"/>
      <protection locked="0"/>
    </xf>
    <xf numFmtId="170" fontId="18" fillId="10" borderId="16" xfId="0" applyNumberFormat="1" applyFont="1" applyFill="1" applyBorder="1" applyAlignment="1" applyProtection="1">
      <alignment horizontal="center" vertical="center"/>
      <protection locked="0"/>
    </xf>
    <xf numFmtId="0" fontId="16" fillId="10" borderId="14" xfId="0" applyFont="1" applyFill="1" applyBorder="1" applyAlignment="1" applyProtection="1">
      <alignment horizontal="center" vertical="center"/>
      <protection locked="0"/>
    </xf>
    <xf numFmtId="0" fontId="16" fillId="10" borderId="0" xfId="0" applyFont="1" applyFill="1" applyAlignment="1" applyProtection="1">
      <alignment horizontal="left" vertical="center"/>
      <protection locked="0"/>
    </xf>
    <xf numFmtId="0" fontId="48" fillId="0" borderId="0" xfId="0" applyFont="1" applyAlignment="1">
      <alignment vertical="center"/>
    </xf>
    <xf numFmtId="4" fontId="29" fillId="10" borderId="47" xfId="0" applyNumberFormat="1" applyFont="1" applyFill="1" applyBorder="1" applyAlignment="1" applyProtection="1">
      <alignment horizontal="center" vertical="center"/>
      <protection locked="0"/>
    </xf>
    <xf numFmtId="170" fontId="18" fillId="10" borderId="25" xfId="0" applyNumberFormat="1" applyFont="1" applyFill="1" applyBorder="1" applyAlignment="1" applyProtection="1">
      <alignment horizontal="center" vertical="center"/>
      <protection locked="0"/>
    </xf>
    <xf numFmtId="170" fontId="18" fillId="10" borderId="0" xfId="0" applyNumberFormat="1" applyFont="1" applyFill="1" applyAlignment="1" applyProtection="1">
      <alignment horizontal="center" vertical="center"/>
      <protection locked="0"/>
    </xf>
    <xf numFmtId="0" fontId="0" fillId="0" borderId="0" xfId="0" applyAlignment="1">
      <alignment vertical="center"/>
    </xf>
    <xf numFmtId="3" fontId="28" fillId="10" borderId="48" xfId="0" applyNumberFormat="1" applyFont="1" applyFill="1" applyBorder="1" applyAlignment="1" applyProtection="1">
      <alignment horizontal="center" vertical="center"/>
      <protection locked="0"/>
    </xf>
    <xf numFmtId="170" fontId="49" fillId="10" borderId="48" xfId="0" applyNumberFormat="1" applyFont="1" applyFill="1" applyBorder="1" applyAlignment="1" applyProtection="1">
      <alignment horizontal="center" vertical="center"/>
      <protection locked="0"/>
    </xf>
    <xf numFmtId="9" fontId="28" fillId="10" borderId="48" xfId="0" applyNumberFormat="1" applyFont="1" applyFill="1" applyBorder="1" applyAlignment="1" applyProtection="1">
      <alignment horizontal="center" vertical="center"/>
      <protection locked="0"/>
    </xf>
    <xf numFmtId="3" fontId="28" fillId="10" borderId="9" xfId="0" applyNumberFormat="1" applyFont="1" applyFill="1" applyBorder="1" applyAlignment="1" applyProtection="1">
      <alignment horizontal="center" vertical="center"/>
      <protection locked="0"/>
    </xf>
    <xf numFmtId="3" fontId="28" fillId="10" borderId="49" xfId="0" applyNumberFormat="1" applyFont="1" applyFill="1" applyBorder="1" applyAlignment="1" applyProtection="1">
      <alignment horizontal="center" vertical="center"/>
      <protection locked="0"/>
    </xf>
    <xf numFmtId="3" fontId="30" fillId="10" borderId="0" xfId="0" applyNumberFormat="1" applyFont="1" applyFill="1" applyAlignment="1" applyProtection="1">
      <alignment horizontal="center" vertical="center"/>
      <protection locked="0"/>
    </xf>
    <xf numFmtId="170" fontId="28" fillId="10" borderId="4" xfId="0" applyNumberFormat="1" applyFont="1" applyFill="1" applyBorder="1" applyAlignment="1" applyProtection="1">
      <alignment horizontal="center" vertical="center"/>
      <protection locked="0"/>
    </xf>
    <xf numFmtId="0" fontId="44" fillId="10" borderId="47" xfId="0" applyFont="1" applyFill="1" applyBorder="1" applyAlignment="1">
      <alignment horizontal="right"/>
    </xf>
    <xf numFmtId="0" fontId="26" fillId="10" borderId="25" xfId="0" applyFont="1" applyFill="1" applyBorder="1" applyAlignment="1" applyProtection="1">
      <alignment vertical="center"/>
      <protection locked="0"/>
    </xf>
    <xf numFmtId="0" fontId="26" fillId="10" borderId="0" xfId="0" applyFont="1" applyFill="1" applyAlignment="1" applyProtection="1">
      <alignment vertical="center"/>
      <protection locked="0"/>
    </xf>
    <xf numFmtId="0" fontId="26" fillId="10" borderId="26" xfId="0" applyFont="1" applyFill="1" applyBorder="1" applyAlignment="1" applyProtection="1">
      <alignment vertical="center"/>
      <protection locked="0"/>
    </xf>
    <xf numFmtId="170" fontId="26" fillId="10" borderId="25" xfId="0" applyNumberFormat="1" applyFont="1" applyFill="1" applyBorder="1" applyAlignment="1" applyProtection="1">
      <alignment horizontal="center" vertical="center"/>
      <protection locked="0"/>
    </xf>
    <xf numFmtId="170" fontId="26" fillId="10" borderId="0" xfId="0" applyNumberFormat="1" applyFont="1" applyFill="1" applyAlignment="1" applyProtection="1">
      <alignment horizontal="center" vertical="center"/>
      <protection locked="0"/>
    </xf>
    <xf numFmtId="4" fontId="50" fillId="10" borderId="25" xfId="0" applyNumberFormat="1" applyFont="1" applyFill="1" applyBorder="1" applyAlignment="1">
      <alignment horizontal="center" vertical="center"/>
    </xf>
    <xf numFmtId="4" fontId="50" fillId="10" borderId="0" xfId="0" applyNumberFormat="1" applyFont="1" applyFill="1" applyAlignment="1">
      <alignment horizontal="center" vertical="center"/>
    </xf>
    <xf numFmtId="4" fontId="50" fillId="10" borderId="26" xfId="0" applyNumberFormat="1" applyFont="1" applyFill="1" applyBorder="1" applyAlignment="1">
      <alignment horizontal="center" vertical="center"/>
    </xf>
    <xf numFmtId="3" fontId="23" fillId="10" borderId="25" xfId="0" applyNumberFormat="1" applyFont="1" applyFill="1" applyBorder="1" applyAlignment="1" applyProtection="1">
      <alignment horizontal="center" vertical="center"/>
      <protection locked="0"/>
    </xf>
    <xf numFmtId="3" fontId="23" fillId="10" borderId="0" xfId="0" applyNumberFormat="1" applyFont="1" applyFill="1" applyAlignment="1" applyProtection="1">
      <alignment horizontal="center" vertical="center"/>
      <protection locked="0"/>
    </xf>
    <xf numFmtId="3" fontId="23" fillId="10" borderId="26" xfId="0" applyNumberFormat="1" applyFont="1" applyFill="1" applyBorder="1" applyAlignment="1" applyProtection="1">
      <alignment horizontal="center" vertical="center"/>
      <protection locked="0"/>
    </xf>
    <xf numFmtId="3" fontId="23" fillId="10" borderId="47" xfId="0" applyNumberFormat="1" applyFont="1" applyFill="1" applyBorder="1" applyAlignment="1" applyProtection="1">
      <alignment horizontal="center" vertical="center"/>
      <protection locked="0"/>
    </xf>
    <xf numFmtId="170" fontId="28" fillId="10" borderId="50" xfId="0" applyNumberFormat="1" applyFont="1" applyFill="1" applyBorder="1" applyAlignment="1" applyProtection="1">
      <alignment horizontal="center" vertical="center"/>
      <protection locked="0"/>
    </xf>
    <xf numFmtId="3" fontId="28" fillId="10" borderId="1" xfId="0" applyNumberFormat="1" applyFont="1" applyFill="1" applyBorder="1" applyAlignment="1" applyProtection="1">
      <alignment horizontal="center" vertical="center"/>
      <protection locked="0"/>
    </xf>
    <xf numFmtId="10" fontId="28" fillId="10" borderId="1" xfId="1" applyNumberFormat="1" applyFont="1" applyFill="1" applyBorder="1" applyAlignment="1" applyProtection="1">
      <alignment horizontal="center" vertical="center"/>
      <protection locked="0"/>
    </xf>
    <xf numFmtId="9" fontId="28" fillId="10" borderId="1" xfId="0" applyNumberFormat="1" applyFont="1" applyFill="1" applyBorder="1" applyAlignment="1" applyProtection="1">
      <alignment horizontal="center" vertical="center"/>
      <protection locked="0"/>
    </xf>
    <xf numFmtId="3" fontId="28" fillId="10" borderId="2" xfId="0" applyNumberFormat="1" applyFont="1" applyFill="1" applyBorder="1" applyAlignment="1" applyProtection="1">
      <alignment horizontal="center" vertical="center"/>
      <protection locked="0"/>
    </xf>
    <xf numFmtId="3" fontId="28" fillId="10" borderId="31" xfId="0" applyNumberFormat="1" applyFont="1" applyFill="1" applyBorder="1" applyAlignment="1" applyProtection="1">
      <alignment horizontal="center" vertical="center"/>
      <protection locked="0"/>
    </xf>
    <xf numFmtId="170" fontId="28" fillId="10" borderId="5" xfId="0" applyNumberFormat="1" applyFont="1" applyFill="1" applyBorder="1" applyAlignment="1" applyProtection="1">
      <alignment horizontal="center" vertical="center"/>
      <protection locked="0"/>
    </xf>
    <xf numFmtId="170" fontId="28" fillId="10" borderId="3" xfId="0" applyNumberFormat="1" applyFont="1" applyFill="1" applyBorder="1" applyAlignment="1" applyProtection="1">
      <alignment horizontal="center" vertical="center"/>
      <protection locked="0"/>
    </xf>
    <xf numFmtId="3" fontId="28" fillId="10" borderId="51" xfId="0" applyNumberFormat="1" applyFont="1" applyFill="1" applyBorder="1" applyAlignment="1" applyProtection="1">
      <alignment horizontal="center" vertical="center"/>
      <protection locked="0"/>
    </xf>
    <xf numFmtId="170" fontId="30" fillId="10" borderId="51" xfId="0" applyNumberFormat="1" applyFont="1" applyFill="1" applyBorder="1" applyAlignment="1" applyProtection="1">
      <alignment horizontal="center" vertical="center"/>
      <protection locked="0"/>
    </xf>
    <xf numFmtId="9" fontId="28" fillId="10" borderId="51" xfId="0" applyNumberFormat="1" applyFont="1" applyFill="1" applyBorder="1" applyAlignment="1" applyProtection="1">
      <alignment horizontal="center" vertical="center"/>
      <protection locked="0"/>
    </xf>
    <xf numFmtId="3" fontId="28" fillId="10" borderId="10" xfId="0" applyNumberFormat="1" applyFont="1" applyFill="1" applyBorder="1" applyAlignment="1" applyProtection="1">
      <alignment horizontal="center" vertical="center"/>
      <protection locked="0"/>
    </xf>
    <xf numFmtId="3" fontId="28" fillId="10" borderId="52" xfId="0" applyNumberFormat="1" applyFont="1" applyFill="1" applyBorder="1" applyAlignment="1" applyProtection="1">
      <alignment horizontal="center" vertical="center"/>
      <protection locked="0"/>
    </xf>
    <xf numFmtId="170" fontId="28" fillId="10" borderId="6" xfId="0" applyNumberFormat="1" applyFont="1" applyFill="1" applyBorder="1" applyAlignment="1" applyProtection="1">
      <alignment horizontal="center" vertical="center"/>
      <protection locked="0"/>
    </xf>
    <xf numFmtId="170" fontId="28" fillId="10" borderId="53" xfId="0" applyNumberFormat="1" applyFont="1" applyFill="1" applyBorder="1" applyAlignment="1" applyProtection="1">
      <alignment horizontal="center" vertical="center"/>
      <protection locked="0"/>
    </xf>
    <xf numFmtId="3" fontId="29" fillId="10" borderId="0" xfId="0" applyNumberFormat="1" applyFont="1" applyFill="1" applyAlignment="1" applyProtection="1">
      <alignment horizontal="right" vertical="center"/>
      <protection locked="0"/>
    </xf>
    <xf numFmtId="3" fontId="29" fillId="10" borderId="28" xfId="0" applyNumberFormat="1" applyFont="1" applyFill="1" applyBorder="1" applyAlignment="1" applyProtection="1">
      <alignment horizontal="center" vertical="center"/>
      <protection locked="0"/>
    </xf>
    <xf numFmtId="3" fontId="16" fillId="10" borderId="28" xfId="0" applyNumberFormat="1" applyFont="1" applyFill="1" applyBorder="1" applyAlignment="1" applyProtection="1">
      <alignment horizontal="center" vertical="center"/>
      <protection locked="0"/>
    </xf>
    <xf numFmtId="3" fontId="31" fillId="10" borderId="28" xfId="0" applyNumberFormat="1" applyFont="1" applyFill="1" applyBorder="1" applyAlignment="1" applyProtection="1">
      <alignment horizontal="center" vertical="center"/>
      <protection locked="0"/>
    </xf>
    <xf numFmtId="3" fontId="32" fillId="10" borderId="28" xfId="0" applyNumberFormat="1" applyFont="1" applyFill="1" applyBorder="1" applyAlignment="1" applyProtection="1">
      <alignment horizontal="center" vertical="center"/>
      <protection locked="0"/>
    </xf>
    <xf numFmtId="9" fontId="29" fillId="10" borderId="28" xfId="0" applyNumberFormat="1" applyFont="1" applyFill="1" applyBorder="1" applyAlignment="1" applyProtection="1">
      <alignment horizontal="center" vertical="center"/>
      <protection locked="0"/>
    </xf>
    <xf numFmtId="165" fontId="26" fillId="10" borderId="0" xfId="0" applyNumberFormat="1" applyFont="1" applyFill="1" applyAlignment="1">
      <alignment horizontal="center" vertical="center"/>
    </xf>
    <xf numFmtId="165" fontId="26" fillId="10" borderId="28" xfId="0" applyNumberFormat="1" applyFont="1" applyFill="1" applyBorder="1" applyAlignment="1">
      <alignment horizontal="center" vertical="center"/>
    </xf>
    <xf numFmtId="3" fontId="33" fillId="10" borderId="0" xfId="0" applyNumberFormat="1" applyFont="1" applyFill="1" applyAlignment="1" applyProtection="1">
      <alignment horizontal="center" vertical="center"/>
      <protection locked="0"/>
    </xf>
    <xf numFmtId="3" fontId="29" fillId="10" borderId="0" xfId="0" applyNumberFormat="1" applyFont="1" applyFill="1" applyAlignment="1" applyProtection="1">
      <alignment horizontal="left" vertical="center"/>
      <protection locked="0"/>
    </xf>
    <xf numFmtId="3" fontId="29" fillId="10" borderId="0" xfId="0" applyNumberFormat="1" applyFont="1" applyFill="1" applyAlignment="1" applyProtection="1">
      <alignment horizontal="center" vertical="center"/>
      <protection locked="0"/>
    </xf>
    <xf numFmtId="3" fontId="34" fillId="10" borderId="0" xfId="0" applyNumberFormat="1" applyFont="1" applyFill="1" applyAlignment="1" applyProtection="1">
      <alignment horizontal="center" vertical="center"/>
      <protection locked="0"/>
    </xf>
    <xf numFmtId="3" fontId="34" fillId="10" borderId="25" xfId="0" applyNumberFormat="1" applyFont="1" applyFill="1" applyBorder="1" applyAlignment="1" applyProtection="1">
      <alignment horizontal="center" vertical="center"/>
      <protection locked="0"/>
    </xf>
    <xf numFmtId="3" fontId="34" fillId="10" borderId="26" xfId="0" applyNumberFormat="1" applyFont="1" applyFill="1" applyBorder="1" applyAlignment="1" applyProtection="1">
      <alignment horizontal="center" vertical="center"/>
      <protection locked="0"/>
    </xf>
    <xf numFmtId="3" fontId="34" fillId="10" borderId="47" xfId="0" applyNumberFormat="1" applyFont="1" applyFill="1" applyBorder="1" applyAlignment="1" applyProtection="1">
      <alignment horizontal="center" vertical="center"/>
      <protection locked="0"/>
    </xf>
    <xf numFmtId="3" fontId="29" fillId="0" borderId="17" xfId="0" applyNumberFormat="1" applyFont="1" applyBorder="1" applyAlignment="1" applyProtection="1">
      <alignment horizontal="center" vertical="center"/>
      <protection locked="0"/>
    </xf>
    <xf numFmtId="3" fontId="31" fillId="10" borderId="24" xfId="0" applyNumberFormat="1" applyFont="1" applyFill="1" applyBorder="1" applyAlignment="1" applyProtection="1">
      <alignment horizontal="center" vertical="center"/>
      <protection locked="0"/>
    </xf>
    <xf numFmtId="3" fontId="32" fillId="10" borderId="24" xfId="0" applyNumberFormat="1" applyFont="1" applyFill="1" applyBorder="1" applyAlignment="1" applyProtection="1">
      <alignment horizontal="center" vertical="center"/>
      <protection locked="0"/>
    </xf>
    <xf numFmtId="168" fontId="30" fillId="10" borderId="20" xfId="0" applyNumberFormat="1" applyFont="1" applyFill="1" applyBorder="1" applyAlignment="1" applyProtection="1">
      <alignment horizontal="center" vertical="center"/>
      <protection locked="0"/>
    </xf>
    <xf numFmtId="3" fontId="29" fillId="0" borderId="20" xfId="0" applyNumberFormat="1" applyFont="1" applyBorder="1" applyAlignment="1" applyProtection="1">
      <alignment horizontal="center" vertical="center"/>
      <protection locked="0"/>
    </xf>
    <xf numFmtId="3" fontId="29" fillId="10" borderId="17" xfId="0" applyNumberFormat="1" applyFont="1" applyFill="1" applyBorder="1" applyAlignment="1" applyProtection="1">
      <alignment horizontal="center" vertical="center"/>
      <protection locked="0"/>
    </xf>
    <xf numFmtId="170" fontId="30" fillId="10" borderId="20" xfId="0" applyNumberFormat="1" applyFont="1" applyFill="1" applyBorder="1" applyAlignment="1" applyProtection="1">
      <alignment horizontal="center" vertical="center"/>
      <protection locked="0"/>
    </xf>
    <xf numFmtId="0" fontId="18" fillId="10" borderId="25" xfId="0" applyFont="1" applyFill="1" applyBorder="1" applyAlignment="1" applyProtection="1">
      <alignment vertical="center"/>
      <protection locked="0"/>
    </xf>
    <xf numFmtId="0" fontId="18" fillId="10" borderId="0" xfId="0" applyFont="1" applyFill="1" applyAlignment="1" applyProtection="1">
      <alignment vertical="center"/>
      <protection locked="0"/>
    </xf>
    <xf numFmtId="0" fontId="18" fillId="10" borderId="26" xfId="0" applyFont="1" applyFill="1" applyBorder="1" applyAlignment="1" applyProtection="1">
      <alignment vertical="center"/>
      <protection locked="0"/>
    </xf>
    <xf numFmtId="4" fontId="23" fillId="0" borderId="20" xfId="0" applyNumberFormat="1" applyFont="1" applyBorder="1" applyAlignment="1">
      <alignment horizontal="center" vertical="center"/>
    </xf>
    <xf numFmtId="4" fontId="23" fillId="0" borderId="54" xfId="0" applyNumberFormat="1" applyFont="1" applyBorder="1" applyAlignment="1">
      <alignment horizontal="center" vertical="center"/>
    </xf>
    <xf numFmtId="4" fontId="23" fillId="0" borderId="55" xfId="0" applyNumberFormat="1" applyFont="1" applyBorder="1" applyAlignment="1">
      <alignment horizontal="center" vertical="center"/>
    </xf>
    <xf numFmtId="0" fontId="46" fillId="10" borderId="25" xfId="0" applyFont="1" applyFill="1" applyBorder="1"/>
    <xf numFmtId="0" fontId="46" fillId="10" borderId="0" xfId="0" applyFont="1" applyFill="1"/>
    <xf numFmtId="0" fontId="46" fillId="10" borderId="26" xfId="0" applyFont="1" applyFill="1" applyBorder="1"/>
    <xf numFmtId="0" fontId="46" fillId="10" borderId="47" xfId="0" applyFont="1" applyFill="1" applyBorder="1"/>
    <xf numFmtId="169" fontId="35" fillId="10" borderId="20" xfId="0" applyNumberFormat="1" applyFont="1" applyFill="1" applyBorder="1" applyAlignment="1">
      <alignment horizontal="center" vertical="center"/>
    </xf>
    <xf numFmtId="170" fontId="0" fillId="0" borderId="0" xfId="0" applyNumberFormat="1"/>
    <xf numFmtId="3" fontId="30" fillId="10" borderId="0" xfId="0" applyNumberFormat="1" applyFont="1" applyFill="1" applyAlignment="1" applyProtection="1">
      <alignment horizontal="right" vertical="center"/>
      <protection locked="0"/>
    </xf>
    <xf numFmtId="173" fontId="36" fillId="10" borderId="0" xfId="0" applyNumberFormat="1" applyFont="1" applyFill="1" applyAlignment="1" applyProtection="1">
      <alignment horizontal="right" vertical="center"/>
      <protection locked="0"/>
    </xf>
    <xf numFmtId="173" fontId="36" fillId="10" borderId="0" xfId="0" applyNumberFormat="1" applyFont="1" applyFill="1" applyAlignment="1" applyProtection="1">
      <alignment horizontal="center" vertical="center"/>
      <protection locked="0"/>
    </xf>
    <xf numFmtId="4" fontId="23" fillId="10" borderId="13" xfId="0" applyNumberFormat="1" applyFont="1" applyFill="1" applyBorder="1" applyAlignment="1">
      <alignment horizontal="center" vertical="center"/>
    </xf>
    <xf numFmtId="4" fontId="23" fillId="10" borderId="26" xfId="0" applyNumberFormat="1" applyFont="1" applyFill="1" applyBorder="1" applyAlignment="1">
      <alignment horizontal="center" vertical="center"/>
    </xf>
    <xf numFmtId="4" fontId="30" fillId="10" borderId="26" xfId="0" applyNumberFormat="1" applyFont="1" applyFill="1" applyBorder="1" applyAlignment="1">
      <alignment horizontal="center" vertical="center"/>
    </xf>
    <xf numFmtId="4" fontId="37" fillId="10" borderId="47" xfId="0" applyNumberFormat="1" applyFont="1" applyFill="1" applyBorder="1" applyAlignment="1" applyProtection="1">
      <alignment horizontal="center" vertical="center"/>
      <protection locked="0"/>
    </xf>
    <xf numFmtId="4" fontId="37" fillId="10" borderId="26" xfId="0" applyNumberFormat="1" applyFont="1" applyFill="1" applyBorder="1" applyAlignment="1" applyProtection="1">
      <alignment horizontal="center" vertical="center"/>
      <protection locked="0"/>
    </xf>
    <xf numFmtId="166" fontId="31" fillId="10" borderId="47" xfId="0" applyNumberFormat="1" applyFont="1" applyFill="1" applyBorder="1" applyAlignment="1" applyProtection="1">
      <alignment horizontal="center" vertical="center"/>
      <protection locked="0"/>
    </xf>
    <xf numFmtId="166" fontId="31" fillId="10" borderId="26" xfId="0" applyNumberFormat="1" applyFont="1" applyFill="1" applyBorder="1" applyAlignment="1" applyProtection="1">
      <alignment horizontal="center" vertical="center"/>
      <protection locked="0"/>
    </xf>
    <xf numFmtId="4" fontId="31" fillId="10" borderId="47" xfId="0" applyNumberFormat="1" applyFont="1" applyFill="1" applyBorder="1" applyAlignment="1" applyProtection="1">
      <alignment horizontal="center" vertical="center"/>
      <protection locked="0"/>
    </xf>
    <xf numFmtId="0" fontId="44" fillId="10" borderId="56" xfId="0" applyFont="1" applyFill="1" applyBorder="1" applyAlignment="1">
      <alignment horizontal="right"/>
    </xf>
    <xf numFmtId="0" fontId="18" fillId="10" borderId="27" xfId="0" applyFont="1" applyFill="1" applyBorder="1" applyAlignment="1" applyProtection="1">
      <alignment vertical="center"/>
      <protection locked="0"/>
    </xf>
    <xf numFmtId="0" fontId="18" fillId="10" borderId="28" xfId="0" applyFont="1" applyFill="1" applyBorder="1" applyAlignment="1" applyProtection="1">
      <alignment vertical="center"/>
      <protection locked="0"/>
    </xf>
    <xf numFmtId="0" fontId="18" fillId="10" borderId="29" xfId="0" applyFont="1" applyFill="1" applyBorder="1" applyAlignment="1" applyProtection="1">
      <alignment vertical="center"/>
      <protection locked="0"/>
    </xf>
    <xf numFmtId="170" fontId="18" fillId="10" borderId="27" xfId="0" applyNumberFormat="1" applyFont="1" applyFill="1" applyBorder="1" applyAlignment="1" applyProtection="1">
      <alignment horizontal="center" vertical="center"/>
      <protection locked="0"/>
    </xf>
    <xf numFmtId="170" fontId="18" fillId="10" borderId="28" xfId="0" applyNumberFormat="1" applyFont="1" applyFill="1" applyBorder="1" applyAlignment="1" applyProtection="1">
      <alignment horizontal="center" vertical="center"/>
      <protection locked="0"/>
    </xf>
    <xf numFmtId="4" fontId="31" fillId="10" borderId="56" xfId="0" applyNumberFormat="1" applyFont="1" applyFill="1" applyBorder="1" applyAlignment="1" applyProtection="1">
      <alignment horizontal="center" vertical="center"/>
      <protection locked="0"/>
    </xf>
    <xf numFmtId="4" fontId="31" fillId="10" borderId="29" xfId="0" applyNumberFormat="1" applyFont="1" applyFill="1" applyBorder="1" applyAlignment="1" applyProtection="1">
      <alignment horizontal="center" vertical="center"/>
      <protection locked="0"/>
    </xf>
    <xf numFmtId="0" fontId="46" fillId="10" borderId="27" xfId="0" applyFont="1" applyFill="1" applyBorder="1"/>
    <xf numFmtId="0" fontId="46" fillId="10" borderId="28" xfId="0" applyFont="1" applyFill="1" applyBorder="1"/>
    <xf numFmtId="0" fontId="46" fillId="10" borderId="29" xfId="0" applyFont="1" applyFill="1" applyBorder="1"/>
    <xf numFmtId="0" fontId="46" fillId="10" borderId="56" xfId="0" applyFont="1" applyFill="1" applyBorder="1"/>
    <xf numFmtId="3" fontId="16" fillId="0" borderId="0" xfId="0" applyNumberFormat="1" applyFont="1" applyAlignment="1" applyProtection="1">
      <alignment horizontal="center" vertical="center"/>
      <protection locked="0"/>
    </xf>
    <xf numFmtId="3" fontId="18" fillId="0" borderId="0" xfId="0" applyNumberFormat="1" applyFont="1" applyAlignment="1" applyProtection="1">
      <alignment horizontal="center" vertical="center"/>
      <protection locked="0"/>
    </xf>
    <xf numFmtId="0" fontId="46" fillId="0" borderId="0" xfId="0" applyFont="1"/>
    <xf numFmtId="3" fontId="47" fillId="17" borderId="43" xfId="0" applyNumberFormat="1" applyFont="1" applyFill="1" applyBorder="1" applyAlignment="1" applyProtection="1">
      <alignment horizontal="left" vertical="center"/>
      <protection locked="0"/>
    </xf>
    <xf numFmtId="0" fontId="47" fillId="17" borderId="1" xfId="0" applyFont="1" applyFill="1" applyBorder="1" applyAlignment="1" applyProtection="1">
      <alignment horizontal="center" vertical="center"/>
      <protection locked="0"/>
    </xf>
    <xf numFmtId="3" fontId="1" fillId="10" borderId="14" xfId="0" applyNumberFormat="1" applyFont="1" applyFill="1" applyBorder="1" applyAlignment="1" applyProtection="1">
      <alignment horizontal="center" vertical="center"/>
      <protection locked="0"/>
    </xf>
    <xf numFmtId="0" fontId="51" fillId="18" borderId="57" xfId="2" applyFont="1" applyFill="1" applyBorder="1" applyAlignment="1" applyProtection="1">
      <alignment horizontal="center" vertical="center" wrapText="1" readingOrder="1"/>
      <protection locked="0"/>
    </xf>
    <xf numFmtId="0" fontId="51" fillId="18" borderId="57" xfId="2" applyFont="1" applyFill="1" applyBorder="1" applyAlignment="1" applyProtection="1">
      <alignment vertical="center" wrapText="1" readingOrder="1"/>
      <protection locked="0"/>
    </xf>
    <xf numFmtId="0" fontId="39" fillId="0" borderId="57" xfId="2" applyFont="1" applyBorder="1" applyAlignment="1" applyProtection="1">
      <alignment horizontal="center" vertical="center" wrapText="1" readingOrder="1"/>
      <protection locked="0"/>
    </xf>
    <xf numFmtId="0" fontId="39" fillId="0" borderId="57" xfId="2" applyFont="1" applyBorder="1" applyAlignment="1" applyProtection="1">
      <alignment vertical="center" wrapText="1" readingOrder="1"/>
      <protection locked="0"/>
    </xf>
    <xf numFmtId="0" fontId="38" fillId="3" borderId="57" xfId="2" applyFont="1" applyFill="1" applyBorder="1" applyAlignment="1" applyProtection="1">
      <alignment vertical="center" wrapText="1" readingOrder="1"/>
      <protection locked="0"/>
    </xf>
    <xf numFmtId="0" fontId="38" fillId="3" borderId="57" xfId="2" applyFont="1" applyFill="1" applyBorder="1" applyAlignment="1" applyProtection="1">
      <alignment horizontal="center" vertical="center" wrapText="1" readingOrder="1"/>
      <protection locked="0"/>
    </xf>
    <xf numFmtId="1" fontId="0" fillId="0" borderId="0" xfId="0" applyNumberFormat="1" applyAlignment="1">
      <alignment vertical="center"/>
    </xf>
    <xf numFmtId="0" fontId="0" fillId="0" borderId="0" xfId="0" applyAlignment="1">
      <alignment horizontal="center" vertical="center"/>
    </xf>
    <xf numFmtId="0" fontId="52" fillId="0" borderId="57" xfId="2" applyFont="1" applyBorder="1" applyAlignment="1" applyProtection="1">
      <alignment vertical="center" wrapText="1" readingOrder="1"/>
      <protection locked="0"/>
    </xf>
    <xf numFmtId="0" fontId="2" fillId="5" borderId="40" xfId="0" applyFont="1" applyFill="1" applyBorder="1" applyAlignment="1">
      <alignment horizontal="center" vertical="center"/>
    </xf>
    <xf numFmtId="4" fontId="1" fillId="4" borderId="7" xfId="0" applyNumberFormat="1" applyFont="1" applyFill="1" applyBorder="1" applyAlignment="1">
      <alignment horizontal="center" vertical="center"/>
    </xf>
    <xf numFmtId="0" fontId="5" fillId="5" borderId="21" xfId="0" applyFont="1" applyFill="1" applyBorder="1" applyAlignment="1">
      <alignment horizontal="center" vertical="center"/>
    </xf>
    <xf numFmtId="0" fontId="5" fillId="4" borderId="22" xfId="0" applyFont="1" applyFill="1" applyBorder="1" applyAlignment="1">
      <alignment horizontal="center" vertical="center"/>
    </xf>
    <xf numFmtId="167" fontId="0" fillId="0" borderId="0" xfId="0" applyNumberFormat="1" applyAlignment="1">
      <alignment vertical="center"/>
    </xf>
    <xf numFmtId="0" fontId="0" fillId="0" borderId="26" xfId="0" quotePrefix="1" applyBorder="1" applyAlignment="1">
      <alignment vertical="center"/>
    </xf>
    <xf numFmtId="167" fontId="0" fillId="0" borderId="16" xfId="0" applyNumberFormat="1" applyBorder="1" applyAlignment="1">
      <alignment vertical="center"/>
    </xf>
    <xf numFmtId="0" fontId="0" fillId="0" borderId="14" xfId="0" quotePrefix="1" applyBorder="1" applyAlignment="1">
      <alignment vertical="center"/>
    </xf>
    <xf numFmtId="167" fontId="0" fillId="4" borderId="0" xfId="0" applyNumberFormat="1" applyFill="1" applyAlignment="1">
      <alignment vertical="center"/>
    </xf>
    <xf numFmtId="0" fontId="0" fillId="4" borderId="26" xfId="0" applyFill="1" applyBorder="1" applyAlignment="1">
      <alignment vertical="center"/>
    </xf>
    <xf numFmtId="0" fontId="0" fillId="4" borderId="0" xfId="0" applyFill="1" applyAlignment="1">
      <alignment horizontal="center" vertical="center" wrapText="1"/>
    </xf>
    <xf numFmtId="0" fontId="46" fillId="0" borderId="1" xfId="0" applyFont="1" applyBorder="1" applyAlignment="1">
      <alignment horizontal="center"/>
    </xf>
    <xf numFmtId="1" fontId="16" fillId="0" borderId="1" xfId="0" applyNumberFormat="1" applyFont="1" applyBorder="1" applyAlignment="1">
      <alignment horizontal="center"/>
    </xf>
    <xf numFmtId="0" fontId="53" fillId="13" borderId="1" xfId="0" applyFont="1" applyFill="1" applyBorder="1"/>
    <xf numFmtId="0" fontId="3" fillId="6" borderId="31" xfId="3" applyFont="1" applyFill="1" applyBorder="1" applyAlignment="1">
      <alignment horizontal="left"/>
    </xf>
    <xf numFmtId="0" fontId="0" fillId="0" borderId="31" xfId="0" applyBorder="1"/>
    <xf numFmtId="0" fontId="6" fillId="0" borderId="31" xfId="3" applyBorder="1" applyAlignment="1">
      <alignment horizontal="left"/>
    </xf>
    <xf numFmtId="0" fontId="6" fillId="7" borderId="31" xfId="3" applyFill="1" applyBorder="1" applyAlignment="1">
      <alignment horizontal="left"/>
    </xf>
    <xf numFmtId="0" fontId="54" fillId="19" borderId="1" xfId="0" applyFont="1" applyFill="1" applyBorder="1" applyAlignment="1">
      <alignment vertical="center"/>
    </xf>
    <xf numFmtId="3" fontId="18" fillId="11" borderId="17" xfId="0" applyNumberFormat="1" applyFont="1" applyFill="1" applyBorder="1" applyAlignment="1" applyProtection="1">
      <alignment horizontal="center" vertical="center"/>
      <protection locked="0"/>
    </xf>
    <xf numFmtId="3" fontId="18" fillId="11" borderId="24" xfId="0" applyNumberFormat="1" applyFont="1" applyFill="1" applyBorder="1" applyAlignment="1" applyProtection="1">
      <alignment horizontal="center" vertical="center"/>
      <protection locked="0"/>
    </xf>
    <xf numFmtId="3" fontId="18" fillId="11" borderId="30" xfId="0" applyNumberFormat="1" applyFont="1" applyFill="1" applyBorder="1" applyAlignment="1" applyProtection="1">
      <alignment horizontal="center" vertical="center"/>
      <protection locked="0"/>
    </xf>
    <xf numFmtId="4" fontId="18" fillId="11" borderId="17" xfId="0" applyNumberFormat="1" applyFont="1" applyFill="1" applyBorder="1" applyAlignment="1" applyProtection="1">
      <alignment horizontal="center" vertical="center"/>
      <protection locked="0"/>
    </xf>
    <xf numFmtId="4" fontId="18" fillId="11" borderId="24" xfId="0" applyNumberFormat="1" applyFont="1" applyFill="1" applyBorder="1" applyAlignment="1" applyProtection="1">
      <alignment horizontal="center" vertical="center"/>
      <protection locked="0"/>
    </xf>
    <xf numFmtId="4" fontId="18" fillId="11" borderId="30" xfId="0" applyNumberFormat="1" applyFont="1" applyFill="1" applyBorder="1" applyAlignment="1" applyProtection="1">
      <alignment horizontal="center" vertical="center"/>
      <protection locked="0"/>
    </xf>
    <xf numFmtId="170" fontId="18" fillId="10" borderId="17" xfId="0" applyNumberFormat="1" applyFont="1" applyFill="1" applyBorder="1" applyAlignment="1" applyProtection="1">
      <alignment horizontal="center" vertical="center"/>
      <protection locked="0"/>
    </xf>
    <xf numFmtId="170" fontId="18" fillId="10" borderId="24" xfId="0" applyNumberFormat="1" applyFont="1" applyFill="1" applyBorder="1" applyAlignment="1" applyProtection="1">
      <alignment horizontal="center" vertical="center"/>
      <protection locked="0"/>
    </xf>
    <xf numFmtId="4" fontId="55" fillId="12" borderId="21" xfId="0" applyNumberFormat="1" applyFont="1" applyFill="1" applyBorder="1" applyAlignment="1" applyProtection="1">
      <alignment horizontal="center" vertical="center"/>
      <protection locked="0"/>
    </xf>
    <xf numFmtId="4" fontId="55" fillId="12" borderId="20" xfId="0" applyNumberFormat="1" applyFont="1" applyFill="1" applyBorder="1" applyAlignment="1" applyProtection="1">
      <alignment horizontal="center" vertical="center"/>
      <protection locked="0"/>
    </xf>
    <xf numFmtId="3" fontId="18" fillId="7" borderId="17" xfId="0" applyNumberFormat="1" applyFont="1" applyFill="1" applyBorder="1" applyAlignment="1" applyProtection="1">
      <alignment horizontal="center" vertical="center"/>
      <protection locked="0"/>
    </xf>
    <xf numFmtId="3" fontId="18" fillId="7" borderId="24" xfId="0" applyNumberFormat="1" applyFont="1" applyFill="1" applyBorder="1" applyAlignment="1" applyProtection="1">
      <alignment horizontal="center" vertical="center"/>
      <protection locked="0"/>
    </xf>
    <xf numFmtId="3" fontId="18" fillId="7" borderId="30" xfId="0" applyNumberFormat="1" applyFont="1" applyFill="1" applyBorder="1" applyAlignment="1" applyProtection="1">
      <alignment horizontal="center" vertical="center"/>
      <protection locked="0"/>
    </xf>
    <xf numFmtId="3" fontId="18" fillId="7" borderId="20" xfId="0" applyNumberFormat="1" applyFont="1" applyFill="1" applyBorder="1" applyAlignment="1" applyProtection="1">
      <alignment horizontal="center" vertical="center"/>
      <protection locked="0"/>
    </xf>
    <xf numFmtId="0" fontId="2" fillId="5" borderId="53" xfId="0" applyFont="1" applyFill="1" applyBorder="1" applyAlignment="1">
      <alignment horizontal="center" vertical="center"/>
    </xf>
    <xf numFmtId="4" fontId="1" fillId="4" borderId="10" xfId="0" applyNumberFormat="1" applyFont="1" applyFill="1" applyBorder="1" applyAlignment="1">
      <alignment horizontal="center" vertical="center"/>
    </xf>
    <xf numFmtId="0" fontId="10" fillId="8" borderId="15" xfId="0" applyFont="1" applyFill="1" applyBorder="1" applyAlignment="1">
      <alignment vertical="center"/>
    </xf>
    <xf numFmtId="0" fontId="0" fillId="8" borderId="16" xfId="0" applyFill="1" applyBorder="1" applyAlignment="1">
      <alignment vertical="center"/>
    </xf>
    <xf numFmtId="0" fontId="2" fillId="4" borderId="25" xfId="0" applyFont="1" applyFill="1" applyBorder="1" applyAlignment="1">
      <alignment vertical="center"/>
    </xf>
    <xf numFmtId="0" fontId="0" fillId="0" borderId="25" xfId="0" applyBorder="1" applyAlignment="1">
      <alignment vertical="center"/>
    </xf>
    <xf numFmtId="0" fontId="0" fillId="0" borderId="25" xfId="0" applyBorder="1" applyAlignment="1">
      <alignment vertical="center" wrapText="1"/>
    </xf>
    <xf numFmtId="0" fontId="0" fillId="0" borderId="15" xfId="0" applyBorder="1" applyAlignment="1">
      <alignment vertical="center" wrapText="1"/>
    </xf>
    <xf numFmtId="0" fontId="0" fillId="0" borderId="25" xfId="0" quotePrefix="1" applyBorder="1" applyAlignment="1">
      <alignment vertical="center" wrapText="1"/>
    </xf>
    <xf numFmtId="0" fontId="44" fillId="4" borderId="25" xfId="0" applyFont="1" applyFill="1" applyBorder="1" applyAlignment="1">
      <alignment vertical="center"/>
    </xf>
    <xf numFmtId="0" fontId="0" fillId="8" borderId="14" xfId="0" applyFill="1" applyBorder="1" applyAlignment="1">
      <alignment vertical="center"/>
    </xf>
    <xf numFmtId="0" fontId="45" fillId="0" borderId="14" xfId="0" quotePrefix="1" applyFont="1" applyBorder="1" applyAlignment="1">
      <alignment vertical="center"/>
    </xf>
    <xf numFmtId="0" fontId="45" fillId="0" borderId="25" xfId="0" applyFont="1" applyBorder="1" applyAlignment="1">
      <alignment vertical="center" wrapText="1"/>
    </xf>
    <xf numFmtId="167" fontId="45" fillId="0" borderId="0" xfId="0" applyNumberFormat="1" applyFont="1" applyAlignment="1">
      <alignment vertical="center"/>
    </xf>
    <xf numFmtId="0" fontId="45" fillId="0" borderId="26" xfId="0" quotePrefix="1" applyFont="1" applyBorder="1" applyAlignment="1">
      <alignment vertical="center"/>
    </xf>
    <xf numFmtId="0" fontId="45" fillId="0" borderId="27" xfId="0" applyFont="1" applyBorder="1" applyAlignment="1">
      <alignment vertical="center" wrapText="1"/>
    </xf>
    <xf numFmtId="167" fontId="45" fillId="0" borderId="28" xfId="0" applyNumberFormat="1" applyFont="1" applyBorder="1" applyAlignment="1">
      <alignment vertical="center"/>
    </xf>
    <xf numFmtId="0" fontId="45" fillId="0" borderId="29" xfId="0" quotePrefix="1" applyFont="1" applyBorder="1" applyAlignment="1">
      <alignment vertical="center"/>
    </xf>
    <xf numFmtId="167" fontId="0" fillId="0" borderId="24" xfId="0" applyNumberFormat="1" applyBorder="1" applyAlignment="1">
      <alignment vertical="center"/>
    </xf>
    <xf numFmtId="0" fontId="0" fillId="0" borderId="17" xfId="0" applyBorder="1" applyAlignment="1">
      <alignment vertical="center"/>
    </xf>
    <xf numFmtId="0" fontId="0" fillId="0" borderId="30" xfId="0" applyBorder="1" applyAlignment="1">
      <alignment vertical="center" wrapText="1"/>
    </xf>
    <xf numFmtId="0" fontId="0" fillId="0" borderId="15" xfId="0" applyBorder="1" applyAlignment="1">
      <alignment vertical="center"/>
    </xf>
    <xf numFmtId="0" fontId="0" fillId="0" borderId="14" xfId="0" applyBorder="1" applyAlignment="1">
      <alignment vertical="center"/>
    </xf>
    <xf numFmtId="0" fontId="0" fillId="0" borderId="27" xfId="0" quotePrefix="1" applyBorder="1" applyAlignment="1">
      <alignment vertical="center" wrapText="1"/>
    </xf>
    <xf numFmtId="167" fontId="0" fillId="0" borderId="28" xfId="0" applyNumberFormat="1" applyBorder="1" applyAlignment="1">
      <alignment vertical="center"/>
    </xf>
    <xf numFmtId="0" fontId="0" fillId="0" borderId="29" xfId="0" quotePrefix="1" applyBorder="1" applyAlignment="1">
      <alignment vertical="center"/>
    </xf>
    <xf numFmtId="0" fontId="0" fillId="0" borderId="27" xfId="0" applyBorder="1" applyAlignment="1">
      <alignment vertical="center" wrapText="1"/>
    </xf>
    <xf numFmtId="0" fontId="0" fillId="0" borderId="27" xfId="0" applyBorder="1" applyAlignment="1">
      <alignment vertical="center"/>
    </xf>
    <xf numFmtId="167" fontId="0" fillId="0" borderId="29" xfId="0" applyNumberFormat="1" applyBorder="1" applyAlignment="1">
      <alignment vertical="center"/>
    </xf>
    <xf numFmtId="0" fontId="0" fillId="0" borderId="38" xfId="0" applyBorder="1"/>
    <xf numFmtId="0" fontId="10" fillId="0" borderId="31" xfId="0" applyFont="1" applyBorder="1" applyAlignment="1">
      <alignment horizontal="left"/>
    </xf>
    <xf numFmtId="9" fontId="4" fillId="0" borderId="1" xfId="1" applyFont="1" applyFill="1" applyBorder="1" applyAlignment="1">
      <alignment horizontal="center"/>
    </xf>
    <xf numFmtId="0" fontId="45" fillId="0" borderId="31" xfId="0" applyFont="1" applyBorder="1" applyAlignment="1">
      <alignment horizontal="left"/>
    </xf>
    <xf numFmtId="9" fontId="14" fillId="0" borderId="1" xfId="1" applyFont="1" applyFill="1" applyBorder="1" applyAlignment="1">
      <alignment horizontal="center"/>
    </xf>
    <xf numFmtId="9" fontId="1" fillId="0" borderId="1" xfId="1" applyFont="1" applyFill="1" applyBorder="1" applyAlignment="1">
      <alignment horizontal="center"/>
    </xf>
    <xf numFmtId="3" fontId="2" fillId="10" borderId="18" xfId="0" applyNumberFormat="1" applyFont="1" applyFill="1" applyBorder="1" applyAlignment="1" applyProtection="1">
      <alignment horizontal="center" vertical="center" textRotation="90"/>
      <protection locked="0"/>
    </xf>
    <xf numFmtId="167" fontId="45" fillId="0" borderId="16" xfId="0" applyNumberFormat="1" applyFont="1" applyBorder="1" applyAlignment="1">
      <alignment horizontal="right" vertical="center"/>
    </xf>
    <xf numFmtId="167" fontId="45" fillId="0" borderId="0" xfId="0" applyNumberFormat="1" applyFont="1" applyAlignment="1">
      <alignment horizontal="right" vertical="center"/>
    </xf>
    <xf numFmtId="167" fontId="45" fillId="0" borderId="28" xfId="0" applyNumberFormat="1" applyFont="1" applyBorder="1" applyAlignment="1">
      <alignment horizontal="right" vertical="center"/>
    </xf>
    <xf numFmtId="0" fontId="45" fillId="0" borderId="1" xfId="0" applyFont="1" applyBorder="1" applyAlignment="1">
      <alignment horizontal="left"/>
    </xf>
    <xf numFmtId="0" fontId="16" fillId="0" borderId="1" xfId="0" applyFont="1" applyBorder="1" applyAlignment="1">
      <alignment horizontal="center"/>
    </xf>
    <xf numFmtId="1" fontId="56" fillId="0" borderId="1" xfId="0" applyNumberFormat="1" applyFont="1" applyBorder="1" applyAlignment="1">
      <alignment horizontal="center"/>
    </xf>
    <xf numFmtId="0" fontId="47" fillId="0" borderId="1" xfId="0" applyFont="1" applyBorder="1" applyAlignment="1">
      <alignment horizontal="center"/>
    </xf>
    <xf numFmtId="0" fontId="57" fillId="0" borderId="1" xfId="0" applyFont="1" applyBorder="1" applyAlignment="1">
      <alignment horizontal="center"/>
    </xf>
    <xf numFmtId="0" fontId="0" fillId="0" borderId="38" xfId="0" applyBorder="1" applyAlignment="1">
      <alignment horizontal="center"/>
    </xf>
    <xf numFmtId="1" fontId="56" fillId="0" borderId="5" xfId="0" applyNumberFormat="1" applyFont="1" applyBorder="1" applyAlignment="1">
      <alignment horizontal="center"/>
    </xf>
    <xf numFmtId="1" fontId="58" fillId="4" borderId="5" xfId="0" applyNumberFormat="1" applyFont="1" applyFill="1" applyBorder="1" applyAlignment="1">
      <alignment horizontal="center"/>
    </xf>
    <xf numFmtId="1" fontId="58" fillId="4" borderId="1" xfId="0" applyNumberFormat="1" applyFont="1" applyFill="1" applyBorder="1" applyAlignment="1">
      <alignment horizontal="center"/>
    </xf>
    <xf numFmtId="1" fontId="58" fillId="4" borderId="51" xfId="0" applyNumberFormat="1" applyFont="1" applyFill="1" applyBorder="1" applyAlignment="1">
      <alignment horizontal="center"/>
    </xf>
    <xf numFmtId="1" fontId="16" fillId="0" borderId="5" xfId="0" applyNumberFormat="1" applyFont="1" applyBorder="1" applyAlignment="1">
      <alignment horizontal="center"/>
    </xf>
    <xf numFmtId="1" fontId="16" fillId="0" borderId="6" xfId="0" applyNumberFormat="1" applyFont="1" applyBorder="1" applyAlignment="1">
      <alignment horizontal="center"/>
    </xf>
    <xf numFmtId="1" fontId="16" fillId="0" borderId="51" xfId="0" applyNumberFormat="1" applyFont="1" applyBorder="1" applyAlignment="1">
      <alignment horizontal="center"/>
    </xf>
    <xf numFmtId="0" fontId="8" fillId="0" borderId="38" xfId="0" applyFont="1" applyBorder="1" applyAlignment="1">
      <alignment horizontal="center"/>
    </xf>
    <xf numFmtId="0" fontId="7" fillId="0" borderId="4" xfId="0" applyFont="1" applyBorder="1" applyAlignment="1">
      <alignment horizontal="center"/>
    </xf>
    <xf numFmtId="0" fontId="7" fillId="0" borderId="48" xfId="0" applyFont="1" applyBorder="1" applyAlignment="1">
      <alignment horizontal="center"/>
    </xf>
    <xf numFmtId="0" fontId="8" fillId="0" borderId="48" xfId="0" applyFont="1" applyBorder="1" applyAlignment="1">
      <alignment horizontal="center"/>
    </xf>
    <xf numFmtId="0" fontId="40" fillId="0" borderId="48" xfId="0" applyFont="1" applyBorder="1" applyAlignment="1">
      <alignment horizontal="center"/>
    </xf>
    <xf numFmtId="0" fontId="8" fillId="0" borderId="9" xfId="0" applyFont="1" applyBorder="1" applyAlignment="1">
      <alignment horizontal="center"/>
    </xf>
    <xf numFmtId="0" fontId="16" fillId="0" borderId="5" xfId="0" applyFont="1" applyBorder="1" applyAlignment="1">
      <alignment horizontal="center"/>
    </xf>
    <xf numFmtId="0" fontId="56" fillId="0" borderId="1" xfId="0" applyFont="1" applyBorder="1" applyAlignment="1">
      <alignment horizontal="center"/>
    </xf>
    <xf numFmtId="1" fontId="56" fillId="0" borderId="51" xfId="0" applyNumberFormat="1" applyFont="1" applyBorder="1" applyAlignment="1">
      <alignment horizontal="center"/>
    </xf>
    <xf numFmtId="0" fontId="59" fillId="0" borderId="51" xfId="0" applyFont="1" applyBorder="1" applyAlignment="1">
      <alignment horizontal="center"/>
    </xf>
    <xf numFmtId="0" fontId="59" fillId="0" borderId="10" xfId="0" applyFont="1" applyBorder="1" applyAlignment="1">
      <alignment horizontal="center"/>
    </xf>
    <xf numFmtId="0" fontId="59" fillId="0" borderId="1" xfId="0" applyFont="1" applyBorder="1" applyAlignment="1">
      <alignment horizontal="center"/>
    </xf>
    <xf numFmtId="0" fontId="16" fillId="0" borderId="2" xfId="0" applyFont="1" applyBorder="1" applyAlignment="1">
      <alignment horizontal="center"/>
    </xf>
    <xf numFmtId="170" fontId="28" fillId="10" borderId="38" xfId="0" applyNumberFormat="1" applyFont="1" applyFill="1" applyBorder="1" applyAlignment="1" applyProtection="1">
      <alignment horizontal="center" vertical="center"/>
      <protection locked="0"/>
    </xf>
    <xf numFmtId="170" fontId="28" fillId="10" borderId="58" xfId="0" applyNumberFormat="1" applyFont="1" applyFill="1" applyBorder="1" applyAlignment="1" applyProtection="1">
      <alignment horizontal="center" vertical="center"/>
      <protection locked="0"/>
    </xf>
    <xf numFmtId="0" fontId="16" fillId="10" borderId="28" xfId="0" applyFont="1" applyFill="1" applyBorder="1" applyAlignment="1" applyProtection="1">
      <alignment horizontal="center" vertical="center"/>
      <protection locked="0"/>
    </xf>
    <xf numFmtId="170" fontId="28" fillId="10" borderId="59" xfId="0" applyNumberFormat="1" applyFont="1" applyFill="1" applyBorder="1" applyAlignment="1" applyProtection="1">
      <alignment horizontal="center" vertical="center"/>
      <protection locked="0"/>
    </xf>
    <xf numFmtId="3" fontId="26" fillId="0" borderId="33" xfId="0" applyNumberFormat="1" applyFont="1" applyBorder="1" applyAlignment="1" applyProtection="1">
      <alignment horizontal="center" vertical="center"/>
      <protection locked="0"/>
    </xf>
    <xf numFmtId="0" fontId="60" fillId="9" borderId="1" xfId="0" applyFont="1" applyFill="1" applyBorder="1" applyAlignment="1">
      <alignment vertical="top" wrapText="1"/>
    </xf>
    <xf numFmtId="0" fontId="0" fillId="0" borderId="1" xfId="0" applyBorder="1" applyAlignment="1">
      <alignment vertical="top" wrapText="1"/>
    </xf>
    <xf numFmtId="9" fontId="16" fillId="10" borderId="4" xfId="1" applyFont="1" applyFill="1" applyBorder="1" applyAlignment="1" applyProtection="1">
      <alignment horizontal="center" vertical="center"/>
      <protection locked="0"/>
    </xf>
    <xf numFmtId="9" fontId="16" fillId="10" borderId="5" xfId="1" applyFont="1" applyFill="1" applyBorder="1" applyAlignment="1" applyProtection="1">
      <alignment horizontal="center" vertical="center"/>
      <protection locked="0"/>
    </xf>
    <xf numFmtId="9" fontId="16" fillId="10" borderId="6" xfId="1" applyFont="1" applyFill="1" applyBorder="1" applyAlignment="1" applyProtection="1">
      <alignment horizontal="center" vertical="center"/>
      <protection locked="0"/>
    </xf>
    <xf numFmtId="9" fontId="16" fillId="0" borderId="9" xfId="1" applyFont="1" applyFill="1" applyBorder="1" applyAlignment="1" applyProtection="1">
      <alignment horizontal="center" vertical="center"/>
      <protection locked="0"/>
    </xf>
    <xf numFmtId="9" fontId="16" fillId="0" borderId="2" xfId="1" applyFont="1" applyFill="1" applyBorder="1" applyAlignment="1" applyProtection="1">
      <alignment horizontal="center" vertical="center"/>
      <protection locked="0"/>
    </xf>
    <xf numFmtId="9" fontId="16" fillId="0" borderId="10" xfId="1" applyFont="1" applyFill="1" applyBorder="1" applyAlignment="1" applyProtection="1">
      <alignment horizontal="center" vertical="center"/>
      <protection locked="0"/>
    </xf>
    <xf numFmtId="4" fontId="61" fillId="10" borderId="0" xfId="0" applyNumberFormat="1" applyFont="1" applyFill="1" applyAlignment="1" applyProtection="1">
      <alignment horizontal="center" vertical="center"/>
      <protection locked="0"/>
    </xf>
    <xf numFmtId="3" fontId="2" fillId="9" borderId="18" xfId="0" applyNumberFormat="1" applyFont="1" applyFill="1" applyBorder="1" applyAlignment="1" applyProtection="1">
      <alignment horizontal="center" vertical="center" textRotation="90"/>
      <protection locked="0"/>
    </xf>
    <xf numFmtId="4" fontId="62" fillId="10" borderId="32" xfId="0" applyNumberFormat="1" applyFont="1" applyFill="1" applyBorder="1" applyAlignment="1">
      <alignment horizontal="center" vertical="center"/>
    </xf>
    <xf numFmtId="170" fontId="16" fillId="10" borderId="34" xfId="0" applyNumberFormat="1" applyFont="1" applyFill="1" applyBorder="1" applyAlignment="1" applyProtection="1">
      <alignment horizontal="center" vertical="center"/>
      <protection locked="0"/>
    </xf>
    <xf numFmtId="170" fontId="24" fillId="17" borderId="38" xfId="0" applyNumberFormat="1" applyFont="1" applyFill="1" applyBorder="1" applyAlignment="1" applyProtection="1">
      <alignment horizontal="center" vertical="center"/>
      <protection locked="0"/>
    </xf>
    <xf numFmtId="170" fontId="24" fillId="17" borderId="36" xfId="0" applyNumberFormat="1" applyFont="1" applyFill="1" applyBorder="1" applyAlignment="1" applyProtection="1">
      <alignment horizontal="center" vertical="center"/>
      <protection locked="0"/>
    </xf>
    <xf numFmtId="3" fontId="17" fillId="10" borderId="0" xfId="0" applyNumberFormat="1" applyFont="1" applyFill="1" applyAlignment="1" applyProtection="1">
      <alignment horizontal="right" vertical="center"/>
      <protection locked="0"/>
    </xf>
    <xf numFmtId="173" fontId="30" fillId="10" borderId="0" xfId="0" applyNumberFormat="1" applyFont="1" applyFill="1" applyAlignment="1" applyProtection="1">
      <alignment horizontal="right" vertical="center"/>
      <protection locked="0"/>
    </xf>
    <xf numFmtId="0" fontId="16" fillId="10" borderId="0" xfId="0" applyFont="1" applyFill="1" applyAlignment="1" applyProtection="1">
      <alignment vertical="center"/>
      <protection locked="0"/>
    </xf>
    <xf numFmtId="4" fontId="4" fillId="10" borderId="26" xfId="0" applyNumberFormat="1" applyFont="1" applyFill="1" applyBorder="1" applyAlignment="1" applyProtection="1">
      <alignment horizontal="center" vertical="center"/>
      <protection locked="0"/>
    </xf>
    <xf numFmtId="169" fontId="35" fillId="10" borderId="0" xfId="0" applyNumberFormat="1" applyFont="1" applyFill="1" applyAlignment="1" applyProtection="1">
      <alignment horizontal="center" vertical="center"/>
      <protection locked="0"/>
    </xf>
    <xf numFmtId="4" fontId="23" fillId="0" borderId="25" xfId="0" applyNumberFormat="1" applyFont="1" applyBorder="1" applyAlignment="1">
      <alignment horizontal="center" vertical="center"/>
    </xf>
    <xf numFmtId="4" fontId="23" fillId="0" borderId="0" xfId="0" applyNumberFormat="1" applyFont="1" applyAlignment="1">
      <alignment horizontal="center" vertical="center"/>
    </xf>
    <xf numFmtId="4" fontId="23" fillId="0" borderId="13" xfId="0" applyNumberFormat="1" applyFont="1" applyBorder="1" applyAlignment="1">
      <alignment horizontal="center" vertical="center"/>
    </xf>
    <xf numFmtId="4" fontId="23" fillId="0" borderId="14" xfId="0" applyNumberFormat="1" applyFont="1" applyBorder="1" applyAlignment="1">
      <alignment horizontal="center" vertical="center"/>
    </xf>
    <xf numFmtId="4" fontId="23" fillId="0" borderId="26" xfId="0" applyNumberFormat="1" applyFont="1" applyBorder="1" applyAlignment="1">
      <alignment horizontal="center" vertical="center"/>
    </xf>
    <xf numFmtId="169" fontId="35" fillId="10" borderId="26" xfId="0" applyNumberFormat="1" applyFont="1" applyFill="1" applyBorder="1" applyAlignment="1">
      <alignment horizontal="center" vertical="center"/>
    </xf>
    <xf numFmtId="3" fontId="31" fillId="10" borderId="0" xfId="0" applyNumberFormat="1" applyFont="1" applyFill="1" applyAlignment="1" applyProtection="1">
      <alignment horizontal="center" vertical="center"/>
      <protection locked="0"/>
    </xf>
    <xf numFmtId="3" fontId="32" fillId="10" borderId="0" xfId="0" applyNumberFormat="1" applyFont="1" applyFill="1" applyAlignment="1" applyProtection="1">
      <alignment horizontal="center" vertical="center"/>
      <protection locked="0"/>
    </xf>
    <xf numFmtId="168" fontId="20" fillId="10" borderId="0" xfId="0" applyNumberFormat="1" applyFont="1" applyFill="1" applyAlignment="1" applyProtection="1">
      <alignment horizontal="center" vertical="center"/>
      <protection locked="0"/>
    </xf>
    <xf numFmtId="170" fontId="16" fillId="10" borderId="0" xfId="0" applyNumberFormat="1" applyFont="1" applyFill="1" applyAlignment="1" applyProtection="1">
      <alignment horizontal="center" vertical="center"/>
      <protection locked="0"/>
    </xf>
    <xf numFmtId="0" fontId="20" fillId="10" borderId="15" xfId="0" applyFont="1" applyFill="1" applyBorder="1" applyAlignment="1" applyProtection="1">
      <alignment horizontal="center" vertical="center"/>
      <protection locked="0"/>
    </xf>
    <xf numFmtId="0" fontId="23" fillId="10" borderId="16" xfId="0" applyFont="1" applyFill="1" applyBorder="1" applyAlignment="1" applyProtection="1">
      <alignment horizontal="center" vertical="center"/>
      <protection locked="0"/>
    </xf>
    <xf numFmtId="0" fontId="26" fillId="10" borderId="16" xfId="0" applyFont="1" applyFill="1" applyBorder="1" applyAlignment="1" applyProtection="1">
      <alignment horizontal="center" vertical="center"/>
      <protection locked="0"/>
    </xf>
    <xf numFmtId="3" fontId="24" fillId="6" borderId="4" xfId="0" applyNumberFormat="1" applyFont="1" applyFill="1" applyBorder="1" applyAlignment="1" applyProtection="1">
      <alignment horizontal="center" vertical="center"/>
      <protection locked="0"/>
    </xf>
    <xf numFmtId="3" fontId="24" fillId="6" borderId="9" xfId="0" applyNumberFormat="1" applyFont="1" applyFill="1" applyBorder="1" applyAlignment="1" applyProtection="1">
      <alignment horizontal="center" vertical="center"/>
      <protection locked="0"/>
    </xf>
    <xf numFmtId="3" fontId="47" fillId="17" borderId="63" xfId="0" applyNumberFormat="1" applyFont="1" applyFill="1" applyBorder="1" applyAlignment="1" applyProtection="1">
      <alignment horizontal="left" vertical="center"/>
      <protection locked="0"/>
    </xf>
    <xf numFmtId="3" fontId="47" fillId="17" borderId="67" xfId="0" applyNumberFormat="1" applyFont="1" applyFill="1" applyBorder="1" applyAlignment="1" applyProtection="1">
      <alignment horizontal="center" vertical="center"/>
      <protection locked="0"/>
    </xf>
    <xf numFmtId="0" fontId="28" fillId="10" borderId="16" xfId="0" applyFont="1" applyFill="1" applyBorder="1" applyAlignment="1" applyProtection="1">
      <alignment horizontal="center" vertical="center"/>
      <protection locked="0"/>
    </xf>
    <xf numFmtId="4" fontId="24" fillId="0" borderId="50" xfId="0" applyNumberFormat="1" applyFont="1" applyBorder="1" applyAlignment="1" applyProtection="1">
      <alignment horizontal="center" vertical="center"/>
      <protection locked="0"/>
    </xf>
    <xf numFmtId="3" fontId="18" fillId="10" borderId="65" xfId="0" applyNumberFormat="1" applyFont="1" applyFill="1" applyBorder="1" applyAlignment="1" applyProtection="1">
      <alignment horizontal="center" vertical="center"/>
      <protection locked="0"/>
    </xf>
    <xf numFmtId="0" fontId="16" fillId="10" borderId="15" xfId="0" applyFont="1" applyFill="1" applyBorder="1" applyAlignment="1" applyProtection="1">
      <alignment horizontal="center" vertical="center"/>
      <protection locked="0"/>
    </xf>
    <xf numFmtId="0" fontId="16" fillId="17" borderId="4" xfId="0" applyFont="1" applyFill="1" applyBorder="1" applyAlignment="1" applyProtection="1">
      <alignment horizontal="center" vertical="center"/>
      <protection locked="0"/>
    </xf>
    <xf numFmtId="3" fontId="47" fillId="17" borderId="48" xfId="0" applyNumberFormat="1" applyFont="1" applyFill="1" applyBorder="1" applyAlignment="1" applyProtection="1">
      <alignment horizontal="center" vertical="center"/>
      <protection locked="0"/>
    </xf>
    <xf numFmtId="3" fontId="16" fillId="10" borderId="59" xfId="0" applyNumberFormat="1" applyFont="1" applyFill="1" applyBorder="1" applyAlignment="1" applyProtection="1">
      <alignment horizontal="center" vertical="center"/>
      <protection locked="0"/>
    </xf>
    <xf numFmtId="9" fontId="24" fillId="16" borderId="64" xfId="1" applyFont="1" applyFill="1" applyBorder="1" applyAlignment="1" applyProtection="1">
      <alignment horizontal="center" vertical="center"/>
      <protection locked="0"/>
    </xf>
    <xf numFmtId="3" fontId="16" fillId="10" borderId="49" xfId="0" applyNumberFormat="1" applyFont="1" applyFill="1" applyBorder="1" applyAlignment="1" applyProtection="1">
      <alignment horizontal="center" vertical="center"/>
      <protection locked="0"/>
    </xf>
    <xf numFmtId="3" fontId="16" fillId="10" borderId="48" xfId="0" applyNumberFormat="1" applyFont="1" applyFill="1" applyBorder="1" applyAlignment="1" applyProtection="1">
      <alignment horizontal="center" vertical="center"/>
      <protection locked="0"/>
    </xf>
    <xf numFmtId="171" fontId="16" fillId="10" borderId="66" xfId="0" applyNumberFormat="1" applyFont="1" applyFill="1" applyBorder="1" applyAlignment="1" applyProtection="1">
      <alignment horizontal="center" vertical="center"/>
      <protection locked="0"/>
    </xf>
    <xf numFmtId="171" fontId="16" fillId="10" borderId="68" xfId="0" applyNumberFormat="1" applyFont="1" applyFill="1" applyBorder="1" applyAlignment="1" applyProtection="1">
      <alignment horizontal="center" vertical="center"/>
      <protection locked="0"/>
    </xf>
    <xf numFmtId="169" fontId="16" fillId="10" borderId="69" xfId="0" applyNumberFormat="1" applyFont="1" applyFill="1" applyBorder="1" applyAlignment="1" applyProtection="1">
      <alignment horizontal="center" vertical="center"/>
      <protection locked="0"/>
    </xf>
    <xf numFmtId="169" fontId="18" fillId="10" borderId="50" xfId="0" applyNumberFormat="1" applyFont="1" applyFill="1" applyBorder="1" applyAlignment="1" applyProtection="1">
      <alignment horizontal="center" vertical="center"/>
      <protection locked="0"/>
    </xf>
    <xf numFmtId="169" fontId="18" fillId="10" borderId="15" xfId="0" applyNumberFormat="1" applyFont="1" applyFill="1" applyBorder="1" applyAlignment="1" applyProtection="1">
      <alignment horizontal="center" vertical="center"/>
      <protection locked="0"/>
    </xf>
    <xf numFmtId="169" fontId="18" fillId="10" borderId="16" xfId="0" applyNumberFormat="1" applyFont="1" applyFill="1" applyBorder="1" applyAlignment="1" applyProtection="1">
      <alignment horizontal="center" vertical="center"/>
      <protection locked="0"/>
    </xf>
    <xf numFmtId="169" fontId="18" fillId="10" borderId="14" xfId="0" applyNumberFormat="1" applyFont="1" applyFill="1" applyBorder="1" applyAlignment="1" applyProtection="1">
      <alignment horizontal="center" vertical="center"/>
      <protection locked="0"/>
    </xf>
    <xf numFmtId="169" fontId="18" fillId="12" borderId="4" xfId="0" applyNumberFormat="1" applyFont="1" applyFill="1" applyBorder="1" applyAlignment="1" applyProtection="1">
      <alignment horizontal="center" vertical="center"/>
      <protection locked="0"/>
    </xf>
    <xf numFmtId="169" fontId="18" fillId="12" borderId="48" xfId="0" applyNumberFormat="1" applyFont="1" applyFill="1" applyBorder="1" applyAlignment="1" applyProtection="1">
      <alignment horizontal="center" vertical="center"/>
      <protection locked="0"/>
    </xf>
    <xf numFmtId="169" fontId="18" fillId="12" borderId="9" xfId="0" applyNumberFormat="1" applyFont="1" applyFill="1" applyBorder="1" applyAlignment="1" applyProtection="1">
      <alignment horizontal="center" vertical="center"/>
      <protection locked="0"/>
    </xf>
    <xf numFmtId="169" fontId="16" fillId="10" borderId="67" xfId="0" applyNumberFormat="1" applyFont="1" applyFill="1" applyBorder="1" applyAlignment="1" applyProtection="1">
      <alignment horizontal="center" vertical="center"/>
      <protection locked="0"/>
    </xf>
    <xf numFmtId="3" fontId="24" fillId="6" borderId="12" xfId="0" applyNumberFormat="1" applyFont="1" applyFill="1" applyBorder="1" applyAlignment="1" applyProtection="1">
      <alignment horizontal="center" vertical="center"/>
      <protection locked="0"/>
    </xf>
    <xf numFmtId="3" fontId="47" fillId="17" borderId="61" xfId="0" applyNumberFormat="1" applyFont="1" applyFill="1" applyBorder="1" applyAlignment="1" applyProtection="1">
      <alignment horizontal="left" vertical="center"/>
      <protection locked="0"/>
    </xf>
    <xf numFmtId="3" fontId="47" fillId="17" borderId="71" xfId="0" applyNumberFormat="1" applyFont="1" applyFill="1" applyBorder="1" applyAlignment="1" applyProtection="1">
      <alignment horizontal="center" vertical="center"/>
      <protection locked="0"/>
    </xf>
    <xf numFmtId="0" fontId="28" fillId="10" borderId="28" xfId="0" applyFont="1" applyFill="1" applyBorder="1" applyAlignment="1" applyProtection="1">
      <alignment horizontal="center" vertical="center"/>
      <protection locked="0"/>
    </xf>
    <xf numFmtId="4" fontId="24" fillId="0" borderId="53" xfId="0" applyNumberFormat="1" applyFont="1" applyBorder="1" applyAlignment="1" applyProtection="1">
      <alignment horizontal="center" vertical="center"/>
      <protection locked="0"/>
    </xf>
    <xf numFmtId="0" fontId="16" fillId="10" borderId="27" xfId="0" applyFont="1" applyFill="1" applyBorder="1" applyAlignment="1" applyProtection="1">
      <alignment horizontal="center" vertical="center"/>
      <protection locked="0"/>
    </xf>
    <xf numFmtId="0" fontId="16" fillId="17" borderId="6" xfId="0" applyFont="1" applyFill="1" applyBorder="1" applyAlignment="1" applyProtection="1">
      <alignment horizontal="center" vertical="center"/>
      <protection locked="0"/>
    </xf>
    <xf numFmtId="3" fontId="47" fillId="17" borderId="51" xfId="0" applyNumberFormat="1" applyFont="1" applyFill="1" applyBorder="1" applyAlignment="1" applyProtection="1">
      <alignment horizontal="center" vertical="center"/>
      <protection locked="0"/>
    </xf>
    <xf numFmtId="3" fontId="16" fillId="10" borderId="58" xfId="0" applyNumberFormat="1" applyFont="1" applyFill="1" applyBorder="1" applyAlignment="1" applyProtection="1">
      <alignment horizontal="center" vertical="center"/>
      <protection locked="0"/>
    </xf>
    <xf numFmtId="9" fontId="24" fillId="16" borderId="60" xfId="1" applyFont="1" applyFill="1" applyBorder="1" applyAlignment="1" applyProtection="1">
      <alignment horizontal="center" vertical="center"/>
      <protection locked="0"/>
    </xf>
    <xf numFmtId="3" fontId="16" fillId="10" borderId="52" xfId="0" applyNumberFormat="1" applyFont="1" applyFill="1" applyBorder="1" applyAlignment="1" applyProtection="1">
      <alignment horizontal="center" vertical="center"/>
      <protection locked="0"/>
    </xf>
    <xf numFmtId="3" fontId="16" fillId="10" borderId="51" xfId="0" applyNumberFormat="1" applyFont="1" applyFill="1" applyBorder="1" applyAlignment="1" applyProtection="1">
      <alignment horizontal="center" vertical="center"/>
      <protection locked="0"/>
    </xf>
    <xf numFmtId="171" fontId="16" fillId="10" borderId="70" xfId="0" applyNumberFormat="1" applyFont="1" applyFill="1" applyBorder="1" applyAlignment="1" applyProtection="1">
      <alignment horizontal="center" vertical="center"/>
      <protection locked="0"/>
    </xf>
    <xf numFmtId="171" fontId="16" fillId="10" borderId="72" xfId="0" applyNumberFormat="1" applyFont="1" applyFill="1" applyBorder="1" applyAlignment="1" applyProtection="1">
      <alignment horizontal="center" vertical="center"/>
      <protection locked="0"/>
    </xf>
    <xf numFmtId="169" fontId="16" fillId="10" borderId="73" xfId="0" applyNumberFormat="1" applyFont="1" applyFill="1" applyBorder="1" applyAlignment="1" applyProtection="1">
      <alignment horizontal="center" vertical="center"/>
      <protection locked="0"/>
    </xf>
    <xf numFmtId="169" fontId="18" fillId="10" borderId="53" xfId="0" applyNumberFormat="1" applyFont="1" applyFill="1" applyBorder="1" applyAlignment="1" applyProtection="1">
      <alignment horizontal="center" vertical="center"/>
      <protection locked="0"/>
    </xf>
    <xf numFmtId="169" fontId="18" fillId="10" borderId="27" xfId="0" applyNumberFormat="1" applyFont="1" applyFill="1" applyBorder="1" applyAlignment="1" applyProtection="1">
      <alignment horizontal="center" vertical="center"/>
      <protection locked="0"/>
    </xf>
    <xf numFmtId="169" fontId="18" fillId="10" borderId="28" xfId="0" applyNumberFormat="1" applyFont="1" applyFill="1" applyBorder="1" applyAlignment="1" applyProtection="1">
      <alignment horizontal="center" vertical="center"/>
      <protection locked="0"/>
    </xf>
    <xf numFmtId="169" fontId="18" fillId="10" borderId="29" xfId="0" applyNumberFormat="1" applyFont="1" applyFill="1" applyBorder="1" applyAlignment="1" applyProtection="1">
      <alignment horizontal="center" vertical="center"/>
      <protection locked="0"/>
    </xf>
    <xf numFmtId="169" fontId="18" fillId="12" borderId="6" xfId="0" applyNumberFormat="1" applyFont="1" applyFill="1" applyBorder="1" applyAlignment="1" applyProtection="1">
      <alignment horizontal="center" vertical="center"/>
      <protection locked="0"/>
    </xf>
    <xf numFmtId="169" fontId="18" fillId="12" borderId="51" xfId="0" applyNumberFormat="1" applyFont="1" applyFill="1" applyBorder="1" applyAlignment="1" applyProtection="1">
      <alignment horizontal="center" vertical="center"/>
      <protection locked="0"/>
    </xf>
    <xf numFmtId="169" fontId="18" fillId="12" borderId="10" xfId="0" applyNumberFormat="1" applyFont="1" applyFill="1" applyBorder="1" applyAlignment="1" applyProtection="1">
      <alignment horizontal="center" vertical="center"/>
      <protection locked="0"/>
    </xf>
    <xf numFmtId="169" fontId="16" fillId="10" borderId="74" xfId="0" applyNumberFormat="1" applyFont="1" applyFill="1" applyBorder="1" applyAlignment="1" applyProtection="1">
      <alignment horizontal="center" vertical="center"/>
      <protection locked="0"/>
    </xf>
    <xf numFmtId="177" fontId="0" fillId="0" borderId="0" xfId="0" applyNumberFormat="1"/>
    <xf numFmtId="3" fontId="30" fillId="10" borderId="0" xfId="0" applyNumberFormat="1" applyFont="1" applyFill="1" applyAlignment="1" applyProtection="1">
      <alignment horizontal="right" vertical="center"/>
      <protection locked="0"/>
    </xf>
    <xf numFmtId="3" fontId="30" fillId="10" borderId="26" xfId="0" applyNumberFormat="1" applyFont="1" applyFill="1" applyBorder="1" applyAlignment="1" applyProtection="1">
      <alignment horizontal="right" vertical="center"/>
      <protection locked="0"/>
    </xf>
    <xf numFmtId="1" fontId="69" fillId="21" borderId="15" xfId="0" applyNumberFormat="1" applyFont="1" applyFill="1" applyBorder="1" applyAlignment="1">
      <alignment horizontal="center" vertical="center"/>
    </xf>
    <xf numFmtId="1" fontId="69" fillId="21" borderId="16" xfId="0" applyNumberFormat="1" applyFont="1" applyFill="1" applyBorder="1" applyAlignment="1">
      <alignment horizontal="center" vertical="center"/>
    </xf>
    <xf numFmtId="1" fontId="69" fillId="21" borderId="14" xfId="0" applyNumberFormat="1" applyFont="1" applyFill="1" applyBorder="1" applyAlignment="1">
      <alignment horizontal="center" vertical="center"/>
    </xf>
    <xf numFmtId="173" fontId="5" fillId="10" borderId="0" xfId="0" applyNumberFormat="1" applyFont="1" applyFill="1" applyAlignment="1" applyProtection="1">
      <alignment horizontal="right" vertical="center"/>
      <protection locked="0"/>
    </xf>
    <xf numFmtId="169" fontId="35" fillId="10" borderId="17" xfId="0" applyNumberFormat="1" applyFont="1" applyFill="1" applyBorder="1" applyAlignment="1" applyProtection="1">
      <alignment horizontal="center" vertical="center"/>
      <protection locked="0"/>
    </xf>
    <xf numFmtId="169" fontId="35" fillId="10" borderId="24" xfId="0" applyNumberFormat="1" applyFont="1" applyFill="1" applyBorder="1" applyAlignment="1" applyProtection="1">
      <alignment horizontal="center" vertical="center"/>
      <protection locked="0"/>
    </xf>
    <xf numFmtId="169" fontId="35" fillId="10" borderId="30" xfId="0" applyNumberFormat="1" applyFont="1" applyFill="1" applyBorder="1" applyAlignment="1" applyProtection="1">
      <alignment horizontal="center" vertical="center"/>
      <protection locked="0"/>
    </xf>
    <xf numFmtId="169" fontId="63" fillId="10" borderId="13" xfId="0" applyNumberFormat="1" applyFont="1" applyFill="1" applyBorder="1" applyAlignment="1" applyProtection="1">
      <alignment horizontal="center" vertical="center"/>
      <protection locked="0"/>
    </xf>
    <xf numFmtId="169" fontId="63" fillId="10" borderId="47" xfId="0" applyNumberFormat="1" applyFont="1" applyFill="1" applyBorder="1" applyAlignment="1" applyProtection="1">
      <alignment horizontal="center" vertical="center"/>
      <protection locked="0"/>
    </xf>
    <xf numFmtId="169" fontId="63" fillId="10" borderId="56" xfId="0" applyNumberFormat="1" applyFont="1" applyFill="1" applyBorder="1" applyAlignment="1" applyProtection="1">
      <alignment horizontal="center" vertical="center"/>
      <protection locked="0"/>
    </xf>
    <xf numFmtId="169" fontId="30" fillId="10" borderId="0" xfId="0" applyNumberFormat="1" applyFont="1" applyFill="1" applyAlignment="1" applyProtection="1">
      <alignment horizontal="center" vertical="center"/>
      <protection locked="0"/>
    </xf>
    <xf numFmtId="170" fontId="64" fillId="20" borderId="4" xfId="0" applyNumberFormat="1" applyFont="1" applyFill="1" applyBorder="1" applyAlignment="1" applyProtection="1">
      <alignment horizontal="center" vertical="center"/>
      <protection locked="0"/>
    </xf>
    <xf numFmtId="170" fontId="64" fillId="20" borderId="48" xfId="0" applyNumberFormat="1" applyFont="1" applyFill="1" applyBorder="1" applyAlignment="1" applyProtection="1">
      <alignment horizontal="center" vertical="center"/>
      <protection locked="0"/>
    </xf>
    <xf numFmtId="170" fontId="64" fillId="20" borderId="9" xfId="0" applyNumberFormat="1" applyFont="1" applyFill="1" applyBorder="1" applyAlignment="1" applyProtection="1">
      <alignment horizontal="center" vertical="center"/>
      <protection locked="0"/>
    </xf>
    <xf numFmtId="170" fontId="64" fillId="20" borderId="5" xfId="0" applyNumberFormat="1" applyFont="1" applyFill="1" applyBorder="1" applyAlignment="1" applyProtection="1">
      <alignment horizontal="center" vertical="center"/>
      <protection locked="0"/>
    </xf>
    <xf numFmtId="170" fontId="64" fillId="20" borderId="1" xfId="0" applyNumberFormat="1" applyFont="1" applyFill="1" applyBorder="1" applyAlignment="1" applyProtection="1">
      <alignment horizontal="center" vertical="center"/>
      <protection locked="0"/>
    </xf>
    <xf numFmtId="170" fontId="64" fillId="20" borderId="2" xfId="0" applyNumberFormat="1" applyFont="1" applyFill="1" applyBorder="1" applyAlignment="1" applyProtection="1">
      <alignment horizontal="center" vertical="center"/>
      <protection locked="0"/>
    </xf>
    <xf numFmtId="3" fontId="30" fillId="10" borderId="15" xfId="0" applyNumberFormat="1" applyFont="1" applyFill="1" applyBorder="1" applyAlignment="1" applyProtection="1">
      <alignment horizontal="right" vertical="center"/>
      <protection locked="0"/>
    </xf>
    <xf numFmtId="3" fontId="30" fillId="10" borderId="16" xfId="0" applyNumberFormat="1" applyFont="1" applyFill="1" applyBorder="1" applyAlignment="1" applyProtection="1">
      <alignment horizontal="right" vertical="center"/>
      <protection locked="0"/>
    </xf>
    <xf numFmtId="172" fontId="30" fillId="10" borderId="25" xfId="1" applyNumberFormat="1" applyFont="1" applyFill="1" applyBorder="1" applyAlignment="1" applyProtection="1">
      <alignment horizontal="center" vertical="center"/>
      <protection locked="0"/>
    </xf>
    <xf numFmtId="172" fontId="30" fillId="10" borderId="0" xfId="1" applyNumberFormat="1" applyFont="1" applyFill="1" applyBorder="1" applyAlignment="1" applyProtection="1">
      <alignment horizontal="center" vertical="center"/>
      <protection locked="0"/>
    </xf>
    <xf numFmtId="172" fontId="65" fillId="0" borderId="17" xfId="1" applyNumberFormat="1" applyFont="1" applyBorder="1" applyAlignment="1">
      <alignment horizontal="center" vertical="center"/>
    </xf>
    <xf numFmtId="172" fontId="65" fillId="0" borderId="24" xfId="1" applyNumberFormat="1" applyFont="1" applyBorder="1" applyAlignment="1">
      <alignment horizontal="center" vertical="center"/>
    </xf>
    <xf numFmtId="169" fontId="30" fillId="10" borderId="16" xfId="0" applyNumberFormat="1" applyFont="1" applyFill="1" applyBorder="1" applyAlignment="1" applyProtection="1">
      <alignment horizontal="center" vertical="center"/>
      <protection locked="0"/>
    </xf>
    <xf numFmtId="9" fontId="65" fillId="0" borderId="17" xfId="1" applyFont="1" applyBorder="1" applyAlignment="1">
      <alignment horizontal="center" vertical="center"/>
    </xf>
    <xf numFmtId="9" fontId="65" fillId="0" borderId="30" xfId="1" applyFont="1" applyBorder="1" applyAlignment="1">
      <alignment horizontal="center" vertical="center"/>
    </xf>
    <xf numFmtId="3" fontId="34" fillId="10" borderId="24" xfId="0" applyNumberFormat="1" applyFont="1" applyFill="1" applyBorder="1" applyAlignment="1" applyProtection="1">
      <alignment horizontal="center" vertical="center"/>
      <protection locked="0"/>
    </xf>
    <xf numFmtId="1" fontId="5" fillId="10" borderId="5" xfId="1" applyNumberFormat="1" applyFont="1" applyFill="1" applyBorder="1" applyAlignment="1" applyProtection="1">
      <alignment horizontal="center" vertical="center"/>
      <protection locked="0"/>
    </xf>
    <xf numFmtId="1" fontId="5" fillId="10" borderId="1" xfId="1" applyNumberFormat="1" applyFont="1" applyFill="1" applyBorder="1" applyAlignment="1" applyProtection="1">
      <alignment horizontal="center" vertical="center"/>
      <protection locked="0"/>
    </xf>
    <xf numFmtId="3" fontId="47" fillId="17" borderId="37" xfId="0" applyNumberFormat="1" applyFont="1" applyFill="1" applyBorder="1" applyAlignment="1" applyProtection="1">
      <alignment horizontal="left" vertical="center"/>
      <protection locked="0"/>
    </xf>
    <xf numFmtId="3" fontId="47" fillId="17" borderId="32" xfId="0" applyNumberFormat="1" applyFont="1" applyFill="1" applyBorder="1" applyAlignment="1" applyProtection="1">
      <alignment horizontal="left" vertical="center"/>
      <protection locked="0"/>
    </xf>
    <xf numFmtId="170" fontId="24" fillId="17" borderId="38" xfId="0" applyNumberFormat="1" applyFont="1" applyFill="1" applyBorder="1" applyAlignment="1" applyProtection="1">
      <alignment horizontal="center" vertical="center"/>
      <protection locked="0"/>
    </xf>
    <xf numFmtId="170" fontId="24" fillId="17" borderId="36" xfId="0" applyNumberFormat="1" applyFont="1" applyFill="1" applyBorder="1" applyAlignment="1" applyProtection="1">
      <alignment horizontal="center" vertical="center"/>
      <protection locked="0"/>
    </xf>
    <xf numFmtId="173" fontId="16" fillId="0" borderId="25" xfId="0" applyNumberFormat="1" applyFont="1" applyBorder="1" applyAlignment="1" applyProtection="1">
      <alignment horizontal="center" vertical="center"/>
      <protection locked="0"/>
    </xf>
    <xf numFmtId="173" fontId="16" fillId="0" borderId="0" xfId="0" applyNumberFormat="1" applyFont="1" applyAlignment="1" applyProtection="1">
      <alignment horizontal="center" vertical="center"/>
      <protection locked="0"/>
    </xf>
    <xf numFmtId="1" fontId="75" fillId="10" borderId="4" xfId="0" applyNumberFormat="1" applyFont="1" applyFill="1" applyBorder="1" applyAlignment="1">
      <alignment horizontal="center" vertical="center"/>
    </xf>
    <xf numFmtId="1" fontId="75" fillId="10" borderId="48" xfId="0" applyNumberFormat="1" applyFont="1" applyFill="1" applyBorder="1" applyAlignment="1">
      <alignment horizontal="center" vertical="center"/>
    </xf>
    <xf numFmtId="175" fontId="70" fillId="10" borderId="24" xfId="0" applyNumberFormat="1" applyFont="1" applyFill="1" applyBorder="1" applyAlignment="1">
      <alignment horizontal="center" vertical="center"/>
    </xf>
    <xf numFmtId="175" fontId="70" fillId="10" borderId="30" xfId="0" applyNumberFormat="1" applyFont="1" applyFill="1" applyBorder="1" applyAlignment="1">
      <alignment horizontal="center" vertical="center"/>
    </xf>
    <xf numFmtId="174" fontId="71" fillId="20" borderId="17" xfId="0" applyNumberFormat="1" applyFont="1" applyFill="1" applyBorder="1" applyAlignment="1" applyProtection="1">
      <alignment horizontal="center" vertical="center"/>
      <protection locked="0"/>
    </xf>
    <xf numFmtId="174" fontId="71" fillId="20" borderId="24" xfId="0" applyNumberFormat="1" applyFont="1" applyFill="1" applyBorder="1" applyAlignment="1" applyProtection="1">
      <alignment horizontal="center" vertical="center"/>
      <protection locked="0"/>
    </xf>
    <xf numFmtId="174" fontId="71" fillId="20" borderId="30" xfId="0" applyNumberFormat="1" applyFont="1" applyFill="1" applyBorder="1" applyAlignment="1" applyProtection="1">
      <alignment horizontal="center" vertical="center"/>
      <protection locked="0"/>
    </xf>
    <xf numFmtId="170" fontId="64" fillId="20" borderId="61" xfId="0" applyNumberFormat="1" applyFont="1" applyFill="1" applyBorder="1" applyAlignment="1" applyProtection="1">
      <alignment horizontal="center" vertical="center"/>
      <protection locked="0"/>
    </xf>
    <xf numFmtId="170" fontId="64" fillId="20" borderId="62" xfId="0" applyNumberFormat="1" applyFont="1" applyFill="1" applyBorder="1" applyAlignment="1" applyProtection="1">
      <alignment horizontal="center" vertical="center"/>
      <protection locked="0"/>
    </xf>
    <xf numFmtId="170" fontId="64" fillId="20" borderId="60" xfId="0" applyNumberFormat="1" applyFont="1" applyFill="1" applyBorder="1" applyAlignment="1" applyProtection="1">
      <alignment horizontal="center" vertical="center"/>
      <protection locked="0"/>
    </xf>
    <xf numFmtId="170" fontId="28" fillId="10" borderId="38" xfId="0" applyNumberFormat="1" applyFont="1" applyFill="1" applyBorder="1" applyAlignment="1" applyProtection="1">
      <alignment horizontal="center" vertical="center"/>
      <protection locked="0"/>
    </xf>
    <xf numFmtId="170" fontId="28" fillId="10" borderId="36" xfId="0" applyNumberFormat="1" applyFont="1" applyFill="1" applyBorder="1" applyAlignment="1" applyProtection="1">
      <alignment horizontal="center" vertical="center"/>
      <protection locked="0"/>
    </xf>
    <xf numFmtId="170" fontId="28" fillId="10" borderId="58" xfId="0" applyNumberFormat="1" applyFont="1" applyFill="1" applyBorder="1" applyAlignment="1" applyProtection="1">
      <alignment horizontal="center" vertical="center"/>
      <protection locked="0"/>
    </xf>
    <xf numFmtId="170" fontId="28" fillId="10" borderId="60" xfId="0" applyNumberFormat="1" applyFont="1" applyFill="1" applyBorder="1" applyAlignment="1" applyProtection="1">
      <alignment horizontal="center" vertical="center"/>
      <protection locked="0"/>
    </xf>
    <xf numFmtId="3" fontId="47" fillId="17" borderId="62" xfId="0" applyNumberFormat="1" applyFont="1" applyFill="1" applyBorder="1" applyAlignment="1" applyProtection="1">
      <alignment horizontal="left" vertical="center"/>
      <protection locked="0"/>
    </xf>
    <xf numFmtId="3" fontId="47" fillId="17" borderId="70" xfId="0" applyNumberFormat="1" applyFont="1" applyFill="1" applyBorder="1" applyAlignment="1" applyProtection="1">
      <alignment horizontal="left" vertical="center"/>
      <protection locked="0"/>
    </xf>
    <xf numFmtId="170" fontId="24" fillId="17" borderId="58" xfId="0" applyNumberFormat="1" applyFont="1" applyFill="1" applyBorder="1" applyAlignment="1" applyProtection="1">
      <alignment horizontal="center" vertical="center"/>
      <protection locked="0"/>
    </xf>
    <xf numFmtId="170" fontId="24" fillId="17" borderId="60" xfId="0" applyNumberFormat="1" applyFont="1" applyFill="1" applyBorder="1" applyAlignment="1" applyProtection="1">
      <alignment horizontal="center" vertical="center"/>
      <protection locked="0"/>
    </xf>
    <xf numFmtId="1" fontId="75" fillId="10" borderId="6" xfId="0" applyNumberFormat="1" applyFont="1" applyFill="1" applyBorder="1" applyAlignment="1">
      <alignment horizontal="center" vertical="center"/>
    </xf>
    <xf numFmtId="1" fontId="75" fillId="10" borderId="51" xfId="0" applyNumberFormat="1" applyFont="1" applyFill="1" applyBorder="1" applyAlignment="1">
      <alignment horizontal="center" vertical="center"/>
    </xf>
    <xf numFmtId="3" fontId="5" fillId="10" borderId="0" xfId="0" applyNumberFormat="1" applyFont="1" applyFill="1" applyAlignment="1" applyProtection="1">
      <alignment horizontal="right" vertical="center"/>
      <protection locked="0"/>
    </xf>
    <xf numFmtId="0" fontId="2" fillId="10" borderId="0" xfId="0" applyFont="1" applyFill="1" applyAlignment="1" applyProtection="1">
      <alignment horizontal="right" vertical="center"/>
      <protection locked="0"/>
    </xf>
    <xf numFmtId="0" fontId="2" fillId="10" borderId="26" xfId="0" applyFont="1" applyFill="1" applyBorder="1" applyAlignment="1" applyProtection="1">
      <alignment horizontal="right" vertical="center"/>
      <protection locked="0"/>
    </xf>
    <xf numFmtId="0" fontId="73" fillId="21" borderId="0" xfId="0" applyFont="1" applyFill="1" applyAlignment="1">
      <alignment horizontal="center" vertical="center"/>
    </xf>
    <xf numFmtId="0" fontId="73" fillId="21" borderId="26" xfId="0" applyFont="1" applyFill="1" applyBorder="1" applyAlignment="1">
      <alignment horizontal="center" vertical="center"/>
    </xf>
    <xf numFmtId="0" fontId="74" fillId="21" borderId="28" xfId="0" applyFont="1" applyFill="1" applyBorder="1" applyAlignment="1">
      <alignment horizontal="center" vertical="center"/>
    </xf>
    <xf numFmtId="0" fontId="74" fillId="21" borderId="29" xfId="0" applyFont="1" applyFill="1" applyBorder="1" applyAlignment="1">
      <alignment horizontal="center" vertical="center"/>
    </xf>
    <xf numFmtId="0" fontId="68" fillId="10" borderId="0" xfId="0" applyFont="1" applyFill="1" applyAlignment="1">
      <alignment horizontal="center" vertical="center"/>
    </xf>
    <xf numFmtId="0" fontId="68" fillId="10" borderId="26" xfId="0" applyFont="1" applyFill="1" applyBorder="1" applyAlignment="1">
      <alignment horizontal="center" vertical="center"/>
    </xf>
    <xf numFmtId="3" fontId="30" fillId="10" borderId="28" xfId="0" applyNumberFormat="1" applyFont="1" applyFill="1" applyBorder="1" applyAlignment="1" applyProtection="1">
      <alignment horizontal="right" vertical="center"/>
      <protection locked="0"/>
    </xf>
    <xf numFmtId="3" fontId="30" fillId="10" borderId="29" xfId="0" applyNumberFormat="1" applyFont="1" applyFill="1" applyBorder="1" applyAlignment="1" applyProtection="1">
      <alignment horizontal="right" vertical="center"/>
      <protection locked="0"/>
    </xf>
    <xf numFmtId="170" fontId="28" fillId="10" borderId="48" xfId="0" applyNumberFormat="1" applyFont="1" applyFill="1" applyBorder="1" applyAlignment="1" applyProtection="1">
      <alignment horizontal="center" vertical="center"/>
      <protection locked="0"/>
    </xf>
    <xf numFmtId="170" fontId="28" fillId="10" borderId="9" xfId="0" applyNumberFormat="1" applyFont="1" applyFill="1" applyBorder="1" applyAlignment="1" applyProtection="1">
      <alignment horizontal="center" vertical="center"/>
      <protection locked="0"/>
    </xf>
    <xf numFmtId="0" fontId="68" fillId="10" borderId="16" xfId="0" applyFont="1" applyFill="1" applyBorder="1" applyAlignment="1">
      <alignment horizontal="center" vertical="center"/>
    </xf>
    <xf numFmtId="0" fontId="68" fillId="10" borderId="14" xfId="0" applyFont="1" applyFill="1" applyBorder="1" applyAlignment="1">
      <alignment horizontal="center" vertical="center"/>
    </xf>
    <xf numFmtId="3" fontId="29" fillId="10" borderId="17" xfId="0" applyNumberFormat="1" applyFont="1" applyFill="1" applyBorder="1" applyAlignment="1" applyProtection="1">
      <alignment horizontal="center" vertical="center"/>
      <protection locked="0"/>
    </xf>
    <xf numFmtId="3" fontId="29" fillId="10" borderId="24" xfId="0" applyNumberFormat="1" applyFont="1" applyFill="1" applyBorder="1" applyAlignment="1" applyProtection="1">
      <alignment horizontal="center" vertical="center"/>
      <protection locked="0"/>
    </xf>
    <xf numFmtId="3" fontId="29" fillId="10" borderId="30" xfId="0" applyNumberFormat="1" applyFont="1" applyFill="1" applyBorder="1" applyAlignment="1" applyProtection="1">
      <alignment horizontal="center" vertical="center"/>
      <protection locked="0"/>
    </xf>
    <xf numFmtId="170" fontId="30" fillId="10" borderId="17" xfId="0" applyNumberFormat="1" applyFont="1" applyFill="1" applyBorder="1" applyAlignment="1" applyProtection="1">
      <alignment horizontal="center" vertical="center"/>
      <protection locked="0"/>
    </xf>
    <xf numFmtId="170" fontId="30" fillId="10" borderId="30" xfId="0" applyNumberFormat="1" applyFont="1" applyFill="1" applyBorder="1" applyAlignment="1" applyProtection="1">
      <alignment horizontal="center" vertical="center"/>
      <protection locked="0"/>
    </xf>
    <xf numFmtId="3" fontId="67" fillId="21" borderId="25" xfId="0" applyNumberFormat="1" applyFont="1" applyFill="1" applyBorder="1" applyAlignment="1" applyProtection="1">
      <alignment horizontal="center" vertical="center"/>
      <protection locked="0"/>
    </xf>
    <xf numFmtId="3" fontId="67" fillId="21" borderId="0" xfId="0" applyNumberFormat="1" applyFont="1" applyFill="1" applyAlignment="1" applyProtection="1">
      <alignment horizontal="center" vertical="center"/>
      <protection locked="0"/>
    </xf>
    <xf numFmtId="3" fontId="67" fillId="21" borderId="26" xfId="0" applyNumberFormat="1" applyFont="1" applyFill="1" applyBorder="1" applyAlignment="1" applyProtection="1">
      <alignment horizontal="center" vertical="center"/>
      <protection locked="0"/>
    </xf>
    <xf numFmtId="3" fontId="66" fillId="21" borderId="25" xfId="0" applyNumberFormat="1" applyFont="1" applyFill="1" applyBorder="1" applyAlignment="1" applyProtection="1">
      <alignment horizontal="center" vertical="center"/>
      <protection locked="0"/>
    </xf>
    <xf numFmtId="3" fontId="66" fillId="21" borderId="0" xfId="0" applyNumberFormat="1" applyFont="1" applyFill="1" applyAlignment="1" applyProtection="1">
      <alignment horizontal="center" vertical="center"/>
      <protection locked="0"/>
    </xf>
    <xf numFmtId="3" fontId="66" fillId="21" borderId="26" xfId="0" applyNumberFormat="1" applyFont="1" applyFill="1" applyBorder="1" applyAlignment="1" applyProtection="1">
      <alignment horizontal="center" vertical="center"/>
      <protection locked="0"/>
    </xf>
    <xf numFmtId="3" fontId="66" fillId="21" borderId="27" xfId="0" applyNumberFormat="1" applyFont="1" applyFill="1" applyBorder="1" applyAlignment="1" applyProtection="1">
      <alignment horizontal="center" vertical="center"/>
      <protection locked="0"/>
    </xf>
    <xf numFmtId="3" fontId="66" fillId="21" borderId="28" xfId="0" applyNumberFormat="1" applyFont="1" applyFill="1" applyBorder="1" applyAlignment="1" applyProtection="1">
      <alignment horizontal="center" vertical="center"/>
      <protection locked="0"/>
    </xf>
    <xf numFmtId="3" fontId="66" fillId="21" borderId="29" xfId="0" applyNumberFormat="1" applyFont="1" applyFill="1" applyBorder="1" applyAlignment="1" applyProtection="1">
      <alignment horizontal="center" vertical="center"/>
      <protection locked="0"/>
    </xf>
    <xf numFmtId="170" fontId="18" fillId="10" borderId="27" xfId="0" applyNumberFormat="1" applyFont="1" applyFill="1" applyBorder="1" applyAlignment="1" applyProtection="1">
      <alignment horizontal="center" vertical="center"/>
      <protection locked="0"/>
    </xf>
    <xf numFmtId="170" fontId="18" fillId="10" borderId="28" xfId="0" applyNumberFormat="1" applyFont="1" applyFill="1" applyBorder="1" applyAlignment="1" applyProtection="1">
      <alignment horizontal="center" vertical="center"/>
      <protection locked="0"/>
    </xf>
    <xf numFmtId="3" fontId="30" fillId="10" borderId="27" xfId="0" applyNumberFormat="1" applyFont="1" applyFill="1" applyBorder="1" applyAlignment="1" applyProtection="1">
      <alignment horizontal="right" vertical="center"/>
      <protection locked="0"/>
    </xf>
    <xf numFmtId="3" fontId="30" fillId="10" borderId="25" xfId="0" applyNumberFormat="1" applyFont="1" applyFill="1" applyBorder="1" applyAlignment="1" applyProtection="1">
      <alignment horizontal="right" vertical="center"/>
      <protection locked="0"/>
    </xf>
    <xf numFmtId="176" fontId="30" fillId="10" borderId="0" xfId="0" applyNumberFormat="1" applyFont="1" applyFill="1" applyAlignment="1" applyProtection="1">
      <alignment horizontal="center" vertical="center"/>
      <protection locked="0"/>
    </xf>
    <xf numFmtId="176" fontId="30" fillId="10" borderId="28" xfId="0" applyNumberFormat="1" applyFont="1" applyFill="1" applyBorder="1" applyAlignment="1" applyProtection="1">
      <alignment horizontal="center" vertical="center"/>
      <protection locked="0"/>
    </xf>
    <xf numFmtId="3" fontId="18" fillId="10" borderId="24" xfId="0" applyNumberFormat="1" applyFont="1" applyFill="1" applyBorder="1" applyAlignment="1" applyProtection="1">
      <alignment horizontal="center" vertical="center"/>
      <protection locked="0"/>
    </xf>
    <xf numFmtId="1" fontId="5" fillId="10" borderId="0" xfId="0" applyNumberFormat="1" applyFont="1" applyFill="1" applyAlignment="1">
      <alignment horizontal="right" vertical="center"/>
    </xf>
    <xf numFmtId="1" fontId="30" fillId="10" borderId="0" xfId="0" applyNumberFormat="1" applyFont="1" applyFill="1" applyAlignment="1">
      <alignment horizontal="right" vertical="center"/>
    </xf>
    <xf numFmtId="1" fontId="30" fillId="10" borderId="26" xfId="0" applyNumberFormat="1" applyFont="1" applyFill="1" applyBorder="1" applyAlignment="1">
      <alignment horizontal="right" vertical="center"/>
    </xf>
    <xf numFmtId="0" fontId="2" fillId="10" borderId="0" xfId="0" applyFont="1" applyFill="1" applyAlignment="1" applyProtection="1">
      <alignment horizontal="center" vertical="center"/>
      <protection locked="0"/>
    </xf>
    <xf numFmtId="3" fontId="16" fillId="10" borderId="17" xfId="0" applyNumberFormat="1" applyFont="1" applyFill="1" applyBorder="1" applyAlignment="1" applyProtection="1">
      <alignment horizontal="center" vertical="center" wrapText="1"/>
      <protection locked="0"/>
    </xf>
    <xf numFmtId="3" fontId="16" fillId="10" borderId="24" xfId="0" applyNumberFormat="1" applyFont="1" applyFill="1" applyBorder="1" applyAlignment="1" applyProtection="1">
      <alignment horizontal="center" vertical="center"/>
      <protection locked="0"/>
    </xf>
    <xf numFmtId="3" fontId="17" fillId="10" borderId="24" xfId="0" applyNumberFormat="1" applyFont="1" applyFill="1" applyBorder="1" applyAlignment="1" applyProtection="1">
      <alignment horizontal="center" vertical="center"/>
      <protection locked="0"/>
    </xf>
    <xf numFmtId="3" fontId="47" fillId="17" borderId="65" xfId="0" applyNumberFormat="1" applyFont="1" applyFill="1" applyBorder="1" applyAlignment="1" applyProtection="1">
      <alignment horizontal="left" vertical="center"/>
      <protection locked="0"/>
    </xf>
    <xf numFmtId="3" fontId="47" fillId="17" borderId="66" xfId="0" applyNumberFormat="1" applyFont="1" applyFill="1" applyBorder="1" applyAlignment="1" applyProtection="1">
      <alignment horizontal="left" vertical="center"/>
      <protection locked="0"/>
    </xf>
    <xf numFmtId="170" fontId="24" fillId="17" borderId="59" xfId="0" applyNumberFormat="1" applyFont="1" applyFill="1" applyBorder="1" applyAlignment="1" applyProtection="1">
      <alignment horizontal="center" vertical="center"/>
      <protection locked="0"/>
    </xf>
    <xf numFmtId="170" fontId="24" fillId="17" borderId="64" xfId="0" applyNumberFormat="1" applyFont="1" applyFill="1" applyBorder="1" applyAlignment="1" applyProtection="1">
      <alignment horizontal="center" vertical="center"/>
      <protection locked="0"/>
    </xf>
    <xf numFmtId="3" fontId="72" fillId="10" borderId="15" xfId="0" applyNumberFormat="1" applyFont="1" applyFill="1" applyBorder="1" applyAlignment="1" applyProtection="1">
      <alignment horizontal="center" vertical="center" textRotation="90"/>
      <protection locked="0"/>
    </xf>
    <xf numFmtId="3" fontId="72" fillId="10" borderId="16" xfId="0" applyNumberFormat="1" applyFont="1" applyFill="1" applyBorder="1" applyAlignment="1" applyProtection="1">
      <alignment horizontal="center" vertical="center" textRotation="90"/>
      <protection locked="0"/>
    </xf>
    <xf numFmtId="3" fontId="72" fillId="10" borderId="25" xfId="0" applyNumberFormat="1" applyFont="1" applyFill="1" applyBorder="1" applyAlignment="1" applyProtection="1">
      <alignment horizontal="center" vertical="center" textRotation="90"/>
      <protection locked="0"/>
    </xf>
    <xf numFmtId="3" fontId="72" fillId="10" borderId="0" xfId="0" applyNumberFormat="1" applyFont="1" applyFill="1" applyAlignment="1" applyProtection="1">
      <alignment horizontal="center" vertical="center" textRotation="90"/>
      <protection locked="0"/>
    </xf>
    <xf numFmtId="3" fontId="72" fillId="10" borderId="27" xfId="0" applyNumberFormat="1" applyFont="1" applyFill="1" applyBorder="1" applyAlignment="1" applyProtection="1">
      <alignment horizontal="center" vertical="center" textRotation="90"/>
      <protection locked="0"/>
    </xf>
    <xf numFmtId="3" fontId="72" fillId="10" borderId="28" xfId="0" applyNumberFormat="1" applyFont="1" applyFill="1" applyBorder="1" applyAlignment="1" applyProtection="1">
      <alignment horizontal="center" vertical="center" textRotation="90"/>
      <protection locked="0"/>
    </xf>
    <xf numFmtId="3" fontId="17" fillId="10" borderId="0" xfId="0" applyNumberFormat="1" applyFont="1" applyFill="1" applyAlignment="1" applyProtection="1">
      <alignment horizontal="right" vertical="center"/>
      <protection locked="0"/>
    </xf>
    <xf numFmtId="3" fontId="17" fillId="10" borderId="26" xfId="0" applyNumberFormat="1" applyFont="1" applyFill="1" applyBorder="1" applyAlignment="1" applyProtection="1">
      <alignment horizontal="right" vertical="center"/>
      <protection locked="0"/>
    </xf>
    <xf numFmtId="173" fontId="5" fillId="10" borderId="25" xfId="0" applyNumberFormat="1" applyFont="1" applyFill="1" applyBorder="1" applyAlignment="1" applyProtection="1">
      <alignment horizontal="right" vertical="center"/>
      <protection locked="0"/>
    </xf>
    <xf numFmtId="173" fontId="30" fillId="10" borderId="0" xfId="0" applyNumberFormat="1" applyFont="1" applyFill="1" applyAlignment="1" applyProtection="1">
      <alignment horizontal="right" vertical="center"/>
      <protection locked="0"/>
    </xf>
    <xf numFmtId="173" fontId="30" fillId="10" borderId="26" xfId="0" applyNumberFormat="1" applyFont="1" applyFill="1" applyBorder="1" applyAlignment="1" applyProtection="1">
      <alignment horizontal="right" vertical="center"/>
      <protection locked="0"/>
    </xf>
    <xf numFmtId="0" fontId="0" fillId="0" borderId="25" xfId="0" applyBorder="1" applyAlignment="1">
      <alignment horizontal="left" vertical="center" wrapText="1"/>
    </xf>
    <xf numFmtId="0" fontId="0" fillId="0" borderId="15" xfId="0" applyBorder="1" applyAlignment="1">
      <alignment horizontal="left" vertical="center" wrapText="1"/>
    </xf>
    <xf numFmtId="0" fontId="15" fillId="0" borderId="15" xfId="0" applyFont="1" applyBorder="1" applyAlignment="1">
      <alignment horizontal="left" vertical="center" wrapText="1"/>
    </xf>
    <xf numFmtId="0" fontId="15" fillId="0" borderId="25" xfId="0" applyFont="1" applyBorder="1" applyAlignment="1">
      <alignment horizontal="left" vertical="center" wrapText="1"/>
    </xf>
    <xf numFmtId="0" fontId="15" fillId="0" borderId="27" xfId="0" applyFont="1" applyBorder="1" applyAlignment="1">
      <alignment horizontal="left" vertical="center" wrapText="1"/>
    </xf>
  </cellXfs>
  <cellStyles count="4">
    <cellStyle name="Procent" xfId="1" builtinId="5"/>
    <cellStyle name="Standaard" xfId="0" builtinId="0"/>
    <cellStyle name="Standaard 2" xfId="2" xr:uid="{00000000-0005-0000-0000-000002000000}"/>
    <cellStyle name="Standaard_Blad1" xfId="3" xr:uid="{00000000-0005-0000-0000-000003000000}"/>
  </cellStyles>
  <dxfs count="7">
    <dxf>
      <font>
        <color rgb="FFFF0000"/>
      </font>
    </dxf>
    <dxf>
      <font>
        <color rgb="FF00B050"/>
      </font>
    </dxf>
    <dxf>
      <font>
        <color rgb="FFFF0000"/>
      </font>
    </dxf>
    <dxf>
      <font>
        <color rgb="FF00B050"/>
      </font>
    </dxf>
    <dxf>
      <font>
        <color rgb="FFFF0000"/>
      </font>
    </dxf>
    <dxf>
      <font>
        <color rgb="FFFF0000"/>
      </font>
    </dxf>
    <dxf>
      <font>
        <color rgb="FF00B05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45"/>
  <sheetViews>
    <sheetView tabSelected="1" zoomScale="75" zoomScaleNormal="75" workbookViewId="0">
      <selection activeCell="D1" sqref="D1:AK1"/>
    </sheetView>
  </sheetViews>
  <sheetFormatPr defaultColWidth="9.21875" defaultRowHeight="14.4" x14ac:dyDescent="0.3"/>
  <cols>
    <col min="1" max="1" width="6.21875" style="2" customWidth="1"/>
    <col min="2" max="2" width="4.44140625" bestFit="1" customWidth="1"/>
    <col min="3" max="3" width="25.21875" customWidth="1"/>
    <col min="4" max="4" width="8.5546875" customWidth="1"/>
    <col min="5" max="5" width="5.77734375" customWidth="1"/>
    <col min="6" max="6" width="5.5546875" customWidth="1"/>
    <col min="7" max="7" width="7.77734375" customWidth="1"/>
    <col min="8" max="9" width="5.77734375" customWidth="1"/>
    <col min="10" max="10" width="10.77734375" customWidth="1"/>
    <col min="11" max="11" width="8" hidden="1" customWidth="1"/>
    <col min="12" max="12" width="8.5546875" hidden="1" customWidth="1"/>
    <col min="13" max="13" width="6.5546875" hidden="1" customWidth="1"/>
    <col min="14" max="14" width="11" hidden="1" customWidth="1"/>
    <col min="15" max="15" width="5.21875" hidden="1" customWidth="1"/>
    <col min="16" max="16" width="4.109375" hidden="1" customWidth="1"/>
    <col min="17" max="17" width="9.77734375" bestFit="1" customWidth="1"/>
    <col min="18" max="18" width="7.44140625" customWidth="1"/>
    <col min="19" max="19" width="7.44140625" hidden="1" customWidth="1"/>
    <col min="20" max="20" width="7.44140625" customWidth="1"/>
    <col min="21" max="23" width="10.21875" hidden="1" customWidth="1"/>
    <col min="24" max="24" width="23" customWidth="1"/>
    <col min="25" max="25" width="17.44140625" customWidth="1"/>
    <col min="26" max="26" width="7.21875" customWidth="1"/>
    <col min="27" max="27" width="11.77734375" customWidth="1"/>
    <col min="28" max="28" width="4.77734375" customWidth="1"/>
    <col min="29" max="29" width="9.5546875" customWidth="1"/>
    <col min="30" max="30" width="5.77734375" customWidth="1"/>
    <col min="31" max="31" width="6.21875" customWidth="1"/>
    <col min="32" max="32" width="4.44140625" style="2" bestFit="1" customWidth="1"/>
    <col min="33" max="33" width="4.21875" customWidth="1"/>
    <col min="34" max="34" width="4.5546875" bestFit="1" customWidth="1"/>
    <col min="35" max="35" width="7.77734375" customWidth="1"/>
    <col min="36" max="36" width="6.77734375" customWidth="1"/>
    <col min="37" max="37" width="14.21875" customWidth="1"/>
    <col min="38" max="38" width="21.77734375" style="246" hidden="1" customWidth="1"/>
    <col min="39" max="47" width="11.5546875" style="246" hidden="1" customWidth="1"/>
    <col min="48" max="49" width="14.21875" style="246" hidden="1" customWidth="1"/>
    <col min="50" max="50" width="14.77734375" style="246" hidden="1" customWidth="1"/>
    <col min="51" max="51" width="22.21875" style="246" hidden="1" customWidth="1"/>
    <col min="52" max="52" width="15.77734375" style="246" hidden="1" customWidth="1"/>
    <col min="53" max="53" width="12.44140625" style="246" hidden="1" customWidth="1"/>
    <col min="54" max="64" width="11.5546875" style="246" hidden="1" customWidth="1"/>
    <col min="65" max="65" width="22" customWidth="1"/>
    <col min="66" max="66" width="51.5546875" customWidth="1"/>
    <col min="67" max="67" width="14.5546875" customWidth="1"/>
  </cols>
  <sheetData>
    <row r="1" spans="1:67" ht="30" customHeight="1" thickBot="1" x14ac:dyDescent="0.35">
      <c r="A1" s="540" t="s">
        <v>1483</v>
      </c>
      <c r="B1" s="541"/>
      <c r="C1" s="541"/>
      <c r="D1" s="542" t="s">
        <v>1484</v>
      </c>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26"/>
      <c r="AM1" s="27"/>
      <c r="AN1" s="28"/>
      <c r="AO1" s="28"/>
      <c r="AP1" s="29"/>
      <c r="AQ1" s="30"/>
      <c r="AR1" s="28"/>
      <c r="AS1" s="30"/>
      <c r="AT1" s="30"/>
      <c r="AU1" s="28"/>
      <c r="AV1" s="31"/>
      <c r="AW1" s="31"/>
      <c r="AX1" s="32"/>
      <c r="AY1" s="33"/>
      <c r="AZ1" s="31"/>
      <c r="BA1" s="31"/>
      <c r="BB1" s="29"/>
      <c r="BC1" s="30"/>
      <c r="BD1" s="28"/>
      <c r="BE1" s="30"/>
      <c r="BF1" s="30"/>
      <c r="BG1" s="28"/>
      <c r="BH1" s="28"/>
      <c r="BI1" s="28"/>
      <c r="BJ1" s="28"/>
      <c r="BK1" s="28"/>
      <c r="BL1" s="28"/>
      <c r="BM1" s="249" t="s">
        <v>1482</v>
      </c>
    </row>
    <row r="2" spans="1:67" s="54" customFormat="1" ht="159" customHeight="1" thickBot="1" x14ac:dyDescent="0.3">
      <c r="A2" s="34" t="s">
        <v>451</v>
      </c>
      <c r="B2" s="34" t="s">
        <v>583</v>
      </c>
      <c r="C2" s="35" t="s">
        <v>0</v>
      </c>
      <c r="D2" s="327" t="s">
        <v>1460</v>
      </c>
      <c r="E2" s="36" t="s">
        <v>1</v>
      </c>
      <c r="F2" s="36" t="s">
        <v>2</v>
      </c>
      <c r="G2" s="36" t="s">
        <v>3</v>
      </c>
      <c r="H2" s="36" t="s">
        <v>4</v>
      </c>
      <c r="I2" s="36" t="s">
        <v>5</v>
      </c>
      <c r="J2" s="36" t="s">
        <v>6</v>
      </c>
      <c r="K2" s="37" t="s">
        <v>7</v>
      </c>
      <c r="L2" s="37" t="s">
        <v>8</v>
      </c>
      <c r="M2" s="37" t="s">
        <v>597</v>
      </c>
      <c r="N2" s="37" t="s">
        <v>9</v>
      </c>
      <c r="O2" s="37" t="s">
        <v>10</v>
      </c>
      <c r="P2" s="37" t="s">
        <v>11</v>
      </c>
      <c r="Q2" s="36" t="s">
        <v>12</v>
      </c>
      <c r="R2" s="36" t="s">
        <v>661</v>
      </c>
      <c r="S2" s="37" t="s">
        <v>13</v>
      </c>
      <c r="T2" s="36" t="s">
        <v>14</v>
      </c>
      <c r="U2" s="371" t="s">
        <v>1464</v>
      </c>
      <c r="V2" s="371" t="s">
        <v>1465</v>
      </c>
      <c r="W2" s="371" t="s">
        <v>1466</v>
      </c>
      <c r="X2" s="38" t="s">
        <v>662</v>
      </c>
      <c r="Y2" s="36" t="s">
        <v>16</v>
      </c>
      <c r="Z2" s="36" t="s">
        <v>614</v>
      </c>
      <c r="AA2" s="36" t="s">
        <v>15</v>
      </c>
      <c r="AB2" s="327" t="s">
        <v>1451</v>
      </c>
      <c r="AC2" s="327" t="s">
        <v>1450</v>
      </c>
      <c r="AD2" s="36" t="s">
        <v>130</v>
      </c>
      <c r="AE2" s="36" t="s">
        <v>468</v>
      </c>
      <c r="AF2" s="36" t="s">
        <v>129</v>
      </c>
      <c r="AG2" s="36" t="s">
        <v>590</v>
      </c>
      <c r="AH2" s="36" t="s">
        <v>17</v>
      </c>
      <c r="AI2" s="36" t="s">
        <v>442</v>
      </c>
      <c r="AJ2" s="36" t="s">
        <v>18</v>
      </c>
      <c r="AK2" s="39" t="s">
        <v>19</v>
      </c>
      <c r="AL2" s="40" t="s">
        <v>20</v>
      </c>
      <c r="AM2" s="41" t="s">
        <v>546</v>
      </c>
      <c r="AN2" s="42" t="s">
        <v>547</v>
      </c>
      <c r="AO2" s="43" t="s">
        <v>553</v>
      </c>
      <c r="AP2" s="41" t="s">
        <v>554</v>
      </c>
      <c r="AQ2" s="42" t="s">
        <v>555</v>
      </c>
      <c r="AR2" s="43" t="s">
        <v>556</v>
      </c>
      <c r="AS2" s="44" t="s">
        <v>557</v>
      </c>
      <c r="AT2" s="42" t="s">
        <v>558</v>
      </c>
      <c r="AU2" s="43" t="s">
        <v>559</v>
      </c>
      <c r="AV2" s="45" t="s">
        <v>573</v>
      </c>
      <c r="AW2" s="45" t="s">
        <v>574</v>
      </c>
      <c r="AX2" s="46" t="s">
        <v>575</v>
      </c>
      <c r="AY2" s="47" t="s">
        <v>544</v>
      </c>
      <c r="AZ2" s="45" t="s">
        <v>543</v>
      </c>
      <c r="BA2" s="45" t="s">
        <v>545</v>
      </c>
      <c r="BB2" s="48" t="s">
        <v>616</v>
      </c>
      <c r="BC2" s="49" t="s">
        <v>617</v>
      </c>
      <c r="BD2" s="50" t="s">
        <v>618</v>
      </c>
      <c r="BE2" s="51" t="s">
        <v>562</v>
      </c>
      <c r="BF2" s="49" t="s">
        <v>563</v>
      </c>
      <c r="BG2" s="50" t="s">
        <v>564</v>
      </c>
      <c r="BH2" s="52" t="s">
        <v>656</v>
      </c>
      <c r="BI2" s="52" t="s">
        <v>657</v>
      </c>
      <c r="BJ2" s="52" t="s">
        <v>658</v>
      </c>
      <c r="BK2" s="52" t="s">
        <v>659</v>
      </c>
      <c r="BL2" s="52" t="s">
        <v>660</v>
      </c>
      <c r="BM2" s="53" t="s">
        <v>21</v>
      </c>
    </row>
    <row r="3" spans="1:67" ht="17.25" customHeight="1" thickBot="1" x14ac:dyDescent="0.35">
      <c r="A3" s="55"/>
      <c r="B3" s="56"/>
      <c r="C3" s="57" t="s">
        <v>584</v>
      </c>
      <c r="D3" s="535" t="s">
        <v>542</v>
      </c>
      <c r="E3" s="535"/>
      <c r="F3" s="535"/>
      <c r="G3" s="535"/>
      <c r="H3" s="535"/>
      <c r="I3" s="535"/>
      <c r="J3" s="535"/>
      <c r="K3" s="58"/>
      <c r="L3" s="58"/>
      <c r="M3" s="58"/>
      <c r="N3" s="58"/>
      <c r="O3" s="58"/>
      <c r="P3" s="58"/>
      <c r="Q3" s="56"/>
      <c r="R3" s="56"/>
      <c r="S3" s="58"/>
      <c r="T3" s="56"/>
      <c r="U3" s="56"/>
      <c r="V3" s="56"/>
      <c r="W3" s="56"/>
      <c r="X3" s="56"/>
      <c r="Y3" s="56"/>
      <c r="Z3" s="56"/>
      <c r="AA3" s="56"/>
      <c r="AB3" s="56"/>
      <c r="AC3" s="56"/>
      <c r="AD3" s="56"/>
      <c r="AE3" s="56"/>
      <c r="AF3" s="56"/>
      <c r="AG3" s="56"/>
      <c r="AH3" s="56"/>
      <c r="AI3" s="56"/>
      <c r="AJ3" s="56"/>
      <c r="AK3" s="56"/>
      <c r="AL3" s="59"/>
      <c r="AM3" s="60"/>
      <c r="AN3" s="61"/>
      <c r="AO3" s="62"/>
      <c r="AP3" s="60"/>
      <c r="AQ3" s="61"/>
      <c r="AR3" s="62"/>
      <c r="AS3" s="61"/>
      <c r="AT3" s="61"/>
      <c r="AU3" s="61"/>
      <c r="AV3" s="61"/>
      <c r="AW3" s="61"/>
      <c r="AX3" s="61"/>
      <c r="AY3" s="60"/>
      <c r="AZ3" s="61"/>
      <c r="BA3" s="62"/>
      <c r="BB3" s="63"/>
      <c r="BC3" s="64"/>
      <c r="BD3" s="65"/>
      <c r="BE3" s="64"/>
      <c r="BF3" s="64"/>
      <c r="BG3" s="65"/>
      <c r="BH3" s="65"/>
      <c r="BI3" s="65"/>
      <c r="BJ3" s="65"/>
      <c r="BK3" s="65"/>
      <c r="BL3" s="65"/>
      <c r="BM3" s="66"/>
    </row>
    <row r="4" spans="1:67" ht="20.100000000000001" customHeight="1" x14ac:dyDescent="0.3">
      <c r="A4" s="67" t="s">
        <v>449</v>
      </c>
      <c r="B4" s="68" t="s">
        <v>128</v>
      </c>
      <c r="C4" s="69"/>
      <c r="D4" s="70"/>
      <c r="E4" s="70"/>
      <c r="F4" s="70"/>
      <c r="G4" s="71"/>
      <c r="H4" s="72"/>
      <c r="I4" s="73"/>
      <c r="J4" s="74"/>
      <c r="K4" s="75">
        <f t="shared" ref="K4:K12" si="0">Y4*T4*G4*AI4</f>
        <v>0</v>
      </c>
      <c r="L4" s="76">
        <f>I4*G4</f>
        <v>0</v>
      </c>
      <c r="M4" s="76">
        <f>IF(D4="A",(4+F4*1),IF(D4="E",(6+F4*1),IF(D4="K",(6+F4*1),0)))</f>
        <v>0</v>
      </c>
      <c r="N4" s="361">
        <f>IF(F4=0,0,(VLOOKUP(E4,'Basis-maxima'!$A$1:'Basis-maxima'!$P$10,HLOOKUP(F4,Code!$A$1:'Code'!$O$2,2))))</f>
        <v>0</v>
      </c>
      <c r="O4" s="77">
        <f t="shared" ref="O4:O12" si="1">N4*AH4</f>
        <v>0</v>
      </c>
      <c r="P4" s="78">
        <f>J4*G4</f>
        <v>0</v>
      </c>
      <c r="Q4" s="79">
        <f>IF(R4=0,0,J4/R4)</f>
        <v>0</v>
      </c>
      <c r="R4" s="80">
        <f t="shared" ref="R4:R12" si="2">IF(I4&gt;M4,AH4*(M4+N4+H4),AH4*(H4+I4+N4))</f>
        <v>0</v>
      </c>
      <c r="S4" s="77">
        <f>R4*G4</f>
        <v>0</v>
      </c>
      <c r="T4" s="81">
        <f>IF(J4&gt;R4,R4,J4)</f>
        <v>0</v>
      </c>
      <c r="U4" s="372">
        <f>LOOKUP(T4,'Prijzentabel €'!A:A,'Prijzentabel €'!B:B)</f>
        <v>0</v>
      </c>
      <c r="V4" s="372">
        <f>LOOKUP((T4+1),'Prijzentabel €'!A:A,'Prijzentabel €'!B:B)</f>
        <v>0</v>
      </c>
      <c r="W4" s="372">
        <f>U4+(J4-FLOOR(J4,1))*(V4-U4)</f>
        <v>0</v>
      </c>
      <c r="X4" s="82"/>
      <c r="Y4" s="83"/>
      <c r="Z4" s="91">
        <f t="shared" ref="Z4:Z12" si="3">IF(T4=0,0,IF(T4&gt;R4,0,IF((0.03*(R4-T4)/(0.1*R4))&gt;0.03,0.03,0.03*(R4-T4)/(0.1*R4))))</f>
        <v>0</v>
      </c>
      <c r="AA4" s="373">
        <f t="shared" ref="AA4:AA12" si="4">IF(T4=0,0,W4*(1+Z4)+Y4)</f>
        <v>0</v>
      </c>
      <c r="AB4" s="84"/>
      <c r="AC4" s="85">
        <f>IF(AB4="G",'Prijsnormen €'!$B$15,IF(AB4="C",'Prijsnormen €'!$B$16,IF(AB4=1,'Prijsnormen €'!$B$15,IF(AB4="O",'Prijsnormen €'!$B$18,IF(AB4="B",'Prijsnormen €'!$B$17,0)))))</f>
        <v>0</v>
      </c>
      <c r="AD4" s="86">
        <f>IF(A4=0,0,LOOKUP(A4,SoortWerk,Codetabel!F$2:F$4))</f>
        <v>1</v>
      </c>
      <c r="AE4" s="87">
        <f>LOOKUP($Z$42,LijstGemeenten!C:C,LijstGemeenten!E:E)</f>
        <v>0</v>
      </c>
      <c r="AF4" s="88"/>
      <c r="AG4" s="89"/>
      <c r="AH4" s="90">
        <f t="shared" ref="AH4:AH12" si="5">IF(AG4=0,1,1.1)</f>
        <v>1</v>
      </c>
      <c r="AI4" s="91">
        <f>AD4*(1+AE4+AF4+AG4)</f>
        <v>1</v>
      </c>
      <c r="AJ4" s="91">
        <f t="shared" ref="AJ4:AJ12" si="6">$AJ$31</f>
        <v>1.157</v>
      </c>
      <c r="AK4" s="92">
        <f t="shared" ref="AK4:AK12" si="7">(T4*AA4+AC4)*AI4*AJ4</f>
        <v>0</v>
      </c>
      <c r="AL4" s="93">
        <f t="shared" ref="AL4:AL12" si="8">(AK4-(AC4*AJ4*AI4))*G4</f>
        <v>0</v>
      </c>
      <c r="AM4" s="94">
        <f t="shared" ref="AM4:AM12" si="9">IF($B4="H",$G4,0)</f>
        <v>0</v>
      </c>
      <c r="AN4" s="95">
        <f t="shared" ref="AN4:AN12" si="10">IF($B4="K",$G4,0)</f>
        <v>0</v>
      </c>
      <c r="AO4" s="96">
        <f t="shared" ref="AO4:AO12" si="11">IF($B4="A",$G4,0)</f>
        <v>0</v>
      </c>
      <c r="AP4" s="94">
        <f t="shared" ref="AP4:AP12" si="12">IF($B4="H",$J4*$G4,0)</f>
        <v>0</v>
      </c>
      <c r="AQ4" s="95">
        <f t="shared" ref="AQ4:AQ12" si="13">IF($B4="K",$J4*$G4,0)</f>
        <v>0</v>
      </c>
      <c r="AR4" s="96">
        <f t="shared" ref="AR4:AR12" si="14">IF($B4="A",$J4*$G4,0)</f>
        <v>0</v>
      </c>
      <c r="AS4" s="97">
        <f t="shared" ref="AS4:AS12" si="15">IF($B4="H",$R4*$G4,0)</f>
        <v>0</v>
      </c>
      <c r="AT4" s="95">
        <f t="shared" ref="AT4:AT12" si="16">IF($B4="K",$R4*$G4,0)</f>
        <v>0</v>
      </c>
      <c r="AU4" s="96">
        <f t="shared" ref="AU4:AU12" si="17">IF($B4="A",$R4*$G4,0)</f>
        <v>0</v>
      </c>
      <c r="AV4" s="98">
        <f t="shared" ref="AV4:AV12" si="18">IF($B4="H",$AL4,0)</f>
        <v>0</v>
      </c>
      <c r="AW4" s="99">
        <f t="shared" ref="AW4:AW12" si="19">IF($B4="K",$AL4,0)</f>
        <v>0</v>
      </c>
      <c r="AX4" s="100">
        <f t="shared" ref="AX4:AX12" si="20">IF($B4="A",$AL4,0)</f>
        <v>0</v>
      </c>
      <c r="AY4" s="98">
        <f t="shared" ref="AY4:AY12" si="21">IF($B4="H",$BM4,0)</f>
        <v>0</v>
      </c>
      <c r="AZ4" s="99">
        <f t="shared" ref="AZ4:AZ12" si="22">IF($B4="K",$BM4,0)</f>
        <v>0</v>
      </c>
      <c r="BA4" s="101">
        <f t="shared" ref="BA4:BA12" si="23">IF($B4="A",$BM4,0)</f>
        <v>0</v>
      </c>
      <c r="BB4" s="102">
        <f t="shared" ref="BB4:BB12" si="24">IF($B4="H",($AA4-$Y4)/(1+$Z4)*$Z4*$T4*$G4,0)</f>
        <v>0</v>
      </c>
      <c r="BC4" s="103">
        <f t="shared" ref="BC4:BC12" si="25">IF($B4="K",($AA4-$Y4)/(1+$Z4)*$Z4*$T4*$G4,0)</f>
        <v>0</v>
      </c>
      <c r="BD4" s="104">
        <f t="shared" ref="BD4:BD12" si="26">IF($B4="A",($AA4-$Y4)/(1+$Z4)*$Z4*$T4*$G4,0)</f>
        <v>0</v>
      </c>
      <c r="BE4" s="103">
        <f t="shared" ref="BE4:BE12" si="27">IF($B4="H",$K4,0)</f>
        <v>0</v>
      </c>
      <c r="BF4" s="103">
        <f t="shared" ref="BF4:BF12" si="28">IF($B4="K",$K4,0)</f>
        <v>0</v>
      </c>
      <c r="BG4" s="104">
        <f t="shared" ref="BG4:BG12" si="29">IF($B4="A",$K4,0)</f>
        <v>0</v>
      </c>
      <c r="BH4" s="105">
        <f>J4*G4*AD4*'Prijsnormen €'!$B$49*AJ4</f>
        <v>0</v>
      </c>
      <c r="BI4" s="105">
        <f>IF(BH$31&gt;(500*'Prijsnormen €'!$B$49*$AJ$31),BH4/BH$31*(500*'Prijsnormen €'!$B$49*$AJ$31),BH4)</f>
        <v>0</v>
      </c>
      <c r="BJ4" s="105">
        <f t="shared" ref="BJ4:BJ12" si="30">IF($B4="H",$BI4,0)</f>
        <v>0</v>
      </c>
      <c r="BK4" s="105">
        <f t="shared" ref="BK4:BK12" si="31">IF($B4="K",$BI4,0)</f>
        <v>0</v>
      </c>
      <c r="BL4" s="105">
        <f t="shared" ref="BL4:BL12" si="32">IF($B4="A",$BI4,0)</f>
        <v>0</v>
      </c>
      <c r="BM4" s="133">
        <f t="shared" ref="BM4:BM12" si="33">G4*AK4</f>
        <v>0</v>
      </c>
      <c r="BO4" s="106"/>
    </row>
    <row r="5" spans="1:67" ht="20.100000000000001" customHeight="1" x14ac:dyDescent="0.3">
      <c r="A5" s="67" t="s">
        <v>449</v>
      </c>
      <c r="B5" s="68" t="s">
        <v>128</v>
      </c>
      <c r="C5" s="69"/>
      <c r="D5" s="70"/>
      <c r="E5" s="70"/>
      <c r="F5" s="70"/>
      <c r="G5" s="71"/>
      <c r="H5" s="72"/>
      <c r="I5" s="73"/>
      <c r="J5" s="74"/>
      <c r="K5" s="75">
        <f t="shared" si="0"/>
        <v>0</v>
      </c>
      <c r="L5" s="76">
        <f t="shared" ref="L5:L12" si="34">I5*G5</f>
        <v>0</v>
      </c>
      <c r="M5" s="76">
        <f t="shared" ref="M5:M12" si="35">IF(D5="A",(4+F5*1),IF(D5="E",(6+F5*1),IF(D5="K",(6+F5*1),0)))</f>
        <v>0</v>
      </c>
      <c r="N5" s="361">
        <f>IF(F5=0,0,(VLOOKUP(E5,'Basis-maxima'!$A$1:'Basis-maxima'!$P$10,HLOOKUP(F5,Code!$A$1:'Code'!$O$2,2))))</f>
        <v>0</v>
      </c>
      <c r="O5" s="77">
        <f t="shared" si="1"/>
        <v>0</v>
      </c>
      <c r="P5" s="78">
        <f t="shared" ref="P5:P12" si="36">J5*G5</f>
        <v>0</v>
      </c>
      <c r="Q5" s="79">
        <f t="shared" ref="Q5:Q12" si="37">IF(R5=0,0,J5/R5)</f>
        <v>0</v>
      </c>
      <c r="R5" s="80">
        <f t="shared" si="2"/>
        <v>0</v>
      </c>
      <c r="S5" s="77">
        <f t="shared" ref="S5:S12" si="38">R5*G5</f>
        <v>0</v>
      </c>
      <c r="T5" s="81">
        <f t="shared" ref="T5:T12" si="39">IF(J5&gt;R5,R5,J5)</f>
        <v>0</v>
      </c>
      <c r="U5" s="372">
        <f>LOOKUP(T5,'Prijzentabel €'!A:A,'Prijzentabel €'!B:B)</f>
        <v>0</v>
      </c>
      <c r="V5" s="372">
        <f>LOOKUP((T5+1),'Prijzentabel €'!A:A,'Prijzentabel €'!B:B)</f>
        <v>0</v>
      </c>
      <c r="W5" s="372">
        <f t="shared" ref="W5:W12" si="40">U5+(J5-FLOOR(J5,1))*(V5-U5)</f>
        <v>0</v>
      </c>
      <c r="X5" s="82"/>
      <c r="Y5" s="83"/>
      <c r="Z5" s="91">
        <f t="shared" si="3"/>
        <v>0</v>
      </c>
      <c r="AA5" s="373">
        <f t="shared" si="4"/>
        <v>0</v>
      </c>
      <c r="AB5" s="84"/>
      <c r="AC5" s="85">
        <f>IF(AB5="G",'Prijsnormen €'!$B$15,IF(AB5="C",'Prijsnormen €'!$B$16,IF(AB5=1,'Prijsnormen €'!$B$15,IF(AB5="O",'Prijsnormen €'!$B$18,IF(AB5="B",'Prijsnormen €'!$B$17,0)))))</f>
        <v>0</v>
      </c>
      <c r="AD5" s="86">
        <f>IF(A5=0,0,LOOKUP(A5,SoortWerk,Codetabel!F$2:F$4))</f>
        <v>1</v>
      </c>
      <c r="AE5" s="87">
        <f>LOOKUP($Z$42,LijstGemeenten!C:C,LijstGemeenten!E:E)</f>
        <v>0</v>
      </c>
      <c r="AF5" s="88"/>
      <c r="AG5" s="89"/>
      <c r="AH5" s="90">
        <f t="shared" si="5"/>
        <v>1</v>
      </c>
      <c r="AI5" s="91">
        <f t="shared" ref="AI5:AI12" si="41">AD5*(1+AE5+AF5+AG5)</f>
        <v>1</v>
      </c>
      <c r="AJ5" s="91">
        <f t="shared" si="6"/>
        <v>1.157</v>
      </c>
      <c r="AK5" s="92">
        <f t="shared" si="7"/>
        <v>0</v>
      </c>
      <c r="AL5" s="93">
        <f t="shared" si="8"/>
        <v>0</v>
      </c>
      <c r="AM5" s="94">
        <f t="shared" si="9"/>
        <v>0</v>
      </c>
      <c r="AN5" s="95">
        <f t="shared" si="10"/>
        <v>0</v>
      </c>
      <c r="AO5" s="96">
        <f t="shared" si="11"/>
        <v>0</v>
      </c>
      <c r="AP5" s="94">
        <f t="shared" si="12"/>
        <v>0</v>
      </c>
      <c r="AQ5" s="95">
        <f t="shared" si="13"/>
        <v>0</v>
      </c>
      <c r="AR5" s="96">
        <f t="shared" si="14"/>
        <v>0</v>
      </c>
      <c r="AS5" s="97">
        <f t="shared" si="15"/>
        <v>0</v>
      </c>
      <c r="AT5" s="95">
        <f t="shared" si="16"/>
        <v>0</v>
      </c>
      <c r="AU5" s="96">
        <f t="shared" si="17"/>
        <v>0</v>
      </c>
      <c r="AV5" s="98">
        <f t="shared" si="18"/>
        <v>0</v>
      </c>
      <c r="AW5" s="99">
        <f t="shared" si="19"/>
        <v>0</v>
      </c>
      <c r="AX5" s="100">
        <f t="shared" si="20"/>
        <v>0</v>
      </c>
      <c r="AY5" s="98">
        <f t="shared" si="21"/>
        <v>0</v>
      </c>
      <c r="AZ5" s="99">
        <f t="shared" si="22"/>
        <v>0</v>
      </c>
      <c r="BA5" s="101">
        <f t="shared" si="23"/>
        <v>0</v>
      </c>
      <c r="BB5" s="102">
        <f t="shared" si="24"/>
        <v>0</v>
      </c>
      <c r="BC5" s="103">
        <f t="shared" si="25"/>
        <v>0</v>
      </c>
      <c r="BD5" s="104">
        <f t="shared" si="26"/>
        <v>0</v>
      </c>
      <c r="BE5" s="103">
        <f t="shared" si="27"/>
        <v>0</v>
      </c>
      <c r="BF5" s="103">
        <f t="shared" si="28"/>
        <v>0</v>
      </c>
      <c r="BG5" s="104">
        <f t="shared" si="29"/>
        <v>0</v>
      </c>
      <c r="BH5" s="105">
        <f>J5*G5*AD5*'Prijsnormen €'!$B$49*AJ5</f>
        <v>0</v>
      </c>
      <c r="BI5" s="105">
        <f>IF(BH$31&gt;(500*'Prijsnormen €'!$B$49*$AJ$31),BH5/BH$31*(500*'Prijsnormen €'!$B$49*$AJ$31),BH5)</f>
        <v>0</v>
      </c>
      <c r="BJ5" s="105">
        <f t="shared" si="30"/>
        <v>0</v>
      </c>
      <c r="BK5" s="105">
        <f t="shared" si="31"/>
        <v>0</v>
      </c>
      <c r="BL5" s="105">
        <f t="shared" si="32"/>
        <v>0</v>
      </c>
      <c r="BM5" s="133">
        <f t="shared" si="33"/>
        <v>0</v>
      </c>
      <c r="BO5" s="106"/>
    </row>
    <row r="6" spans="1:67" ht="20.100000000000001" customHeight="1" x14ac:dyDescent="0.3">
      <c r="A6" s="67" t="s">
        <v>449</v>
      </c>
      <c r="B6" s="68" t="s">
        <v>128</v>
      </c>
      <c r="C6" s="69"/>
      <c r="D6" s="70"/>
      <c r="E6" s="70"/>
      <c r="F6" s="70"/>
      <c r="G6" s="71"/>
      <c r="H6" s="72"/>
      <c r="I6" s="73"/>
      <c r="J6" s="74"/>
      <c r="K6" s="75">
        <f t="shared" si="0"/>
        <v>0</v>
      </c>
      <c r="L6" s="76">
        <f t="shared" si="34"/>
        <v>0</v>
      </c>
      <c r="M6" s="76">
        <f t="shared" si="35"/>
        <v>0</v>
      </c>
      <c r="N6" s="361">
        <f>IF(F6=0,0,(VLOOKUP(E6,'Basis-maxima'!$A$1:'Basis-maxima'!$P$10,HLOOKUP(F6,Code!$A$1:'Code'!$O$2,2))))</f>
        <v>0</v>
      </c>
      <c r="O6" s="77">
        <f t="shared" si="1"/>
        <v>0</v>
      </c>
      <c r="P6" s="78">
        <f t="shared" si="36"/>
        <v>0</v>
      </c>
      <c r="Q6" s="79">
        <f t="shared" si="37"/>
        <v>0</v>
      </c>
      <c r="R6" s="80">
        <f t="shared" si="2"/>
        <v>0</v>
      </c>
      <c r="S6" s="77">
        <f t="shared" si="38"/>
        <v>0</v>
      </c>
      <c r="T6" s="81">
        <f t="shared" si="39"/>
        <v>0</v>
      </c>
      <c r="U6" s="372">
        <f>LOOKUP(T6,'Prijzentabel €'!A:A,'Prijzentabel €'!B:B)</f>
        <v>0</v>
      </c>
      <c r="V6" s="372">
        <f>LOOKUP((T6+1),'Prijzentabel €'!A:A,'Prijzentabel €'!B:B)</f>
        <v>0</v>
      </c>
      <c r="W6" s="372">
        <f t="shared" si="40"/>
        <v>0</v>
      </c>
      <c r="X6" s="82"/>
      <c r="Y6" s="83"/>
      <c r="Z6" s="91">
        <f t="shared" si="3"/>
        <v>0</v>
      </c>
      <c r="AA6" s="373">
        <f t="shared" si="4"/>
        <v>0</v>
      </c>
      <c r="AB6" s="84"/>
      <c r="AC6" s="85">
        <f>IF(AB6="G",'Prijsnormen €'!$B$15,IF(AB6="C",'Prijsnormen €'!$B$16,IF(AB6=1,'Prijsnormen €'!$B$15,IF(AB6="O",'Prijsnormen €'!$B$18,IF(AB6="B",'Prijsnormen €'!$B$17,0)))))</f>
        <v>0</v>
      </c>
      <c r="AD6" s="86">
        <f>IF(A6=0,0,LOOKUP(A6,SoortWerk,Codetabel!F$2:F$4))</f>
        <v>1</v>
      </c>
      <c r="AE6" s="87">
        <f>LOOKUP($Z$42,LijstGemeenten!C:C,LijstGemeenten!E:E)</f>
        <v>0</v>
      </c>
      <c r="AF6" s="88"/>
      <c r="AG6" s="89"/>
      <c r="AH6" s="90">
        <f t="shared" si="5"/>
        <v>1</v>
      </c>
      <c r="AI6" s="91">
        <f t="shared" si="41"/>
        <v>1</v>
      </c>
      <c r="AJ6" s="91">
        <f t="shared" si="6"/>
        <v>1.157</v>
      </c>
      <c r="AK6" s="92">
        <f t="shared" si="7"/>
        <v>0</v>
      </c>
      <c r="AL6" s="93">
        <f t="shared" si="8"/>
        <v>0</v>
      </c>
      <c r="AM6" s="94">
        <f t="shared" si="9"/>
        <v>0</v>
      </c>
      <c r="AN6" s="95">
        <f t="shared" si="10"/>
        <v>0</v>
      </c>
      <c r="AO6" s="96">
        <f t="shared" si="11"/>
        <v>0</v>
      </c>
      <c r="AP6" s="94">
        <f t="shared" si="12"/>
        <v>0</v>
      </c>
      <c r="AQ6" s="95">
        <f t="shared" si="13"/>
        <v>0</v>
      </c>
      <c r="AR6" s="96">
        <f t="shared" si="14"/>
        <v>0</v>
      </c>
      <c r="AS6" s="97">
        <f t="shared" si="15"/>
        <v>0</v>
      </c>
      <c r="AT6" s="95">
        <f t="shared" si="16"/>
        <v>0</v>
      </c>
      <c r="AU6" s="96">
        <f t="shared" si="17"/>
        <v>0</v>
      </c>
      <c r="AV6" s="98">
        <f t="shared" si="18"/>
        <v>0</v>
      </c>
      <c r="AW6" s="99">
        <f t="shared" si="19"/>
        <v>0</v>
      </c>
      <c r="AX6" s="100">
        <f t="shared" si="20"/>
        <v>0</v>
      </c>
      <c r="AY6" s="98">
        <f t="shared" si="21"/>
        <v>0</v>
      </c>
      <c r="AZ6" s="99">
        <f t="shared" si="22"/>
        <v>0</v>
      </c>
      <c r="BA6" s="101">
        <f t="shared" si="23"/>
        <v>0</v>
      </c>
      <c r="BB6" s="102">
        <f t="shared" si="24"/>
        <v>0</v>
      </c>
      <c r="BC6" s="103">
        <f t="shared" si="25"/>
        <v>0</v>
      </c>
      <c r="BD6" s="104">
        <f t="shared" si="26"/>
        <v>0</v>
      </c>
      <c r="BE6" s="103">
        <f t="shared" si="27"/>
        <v>0</v>
      </c>
      <c r="BF6" s="103">
        <f t="shared" si="28"/>
        <v>0</v>
      </c>
      <c r="BG6" s="104">
        <f t="shared" si="29"/>
        <v>0</v>
      </c>
      <c r="BH6" s="105">
        <f>J6*G6*AD6*'Prijsnormen €'!$B$49*AJ6</f>
        <v>0</v>
      </c>
      <c r="BI6" s="105">
        <f>IF(BH$31&gt;(500*'Prijsnormen €'!$B$49*$AJ$31),BH6/BH$31*(500*'Prijsnormen €'!$B$49*$AJ$31),BH6)</f>
        <v>0</v>
      </c>
      <c r="BJ6" s="105">
        <f t="shared" si="30"/>
        <v>0</v>
      </c>
      <c r="BK6" s="105">
        <f t="shared" si="31"/>
        <v>0</v>
      </c>
      <c r="BL6" s="105">
        <f t="shared" si="32"/>
        <v>0</v>
      </c>
      <c r="BM6" s="133">
        <f t="shared" si="33"/>
        <v>0</v>
      </c>
      <c r="BO6" s="106"/>
    </row>
    <row r="7" spans="1:67" ht="19.5" customHeight="1" x14ac:dyDescent="0.3">
      <c r="A7" s="67" t="s">
        <v>449</v>
      </c>
      <c r="B7" s="68" t="s">
        <v>128</v>
      </c>
      <c r="C7" s="69"/>
      <c r="D7" s="70"/>
      <c r="E7" s="70"/>
      <c r="F7" s="70"/>
      <c r="G7" s="71"/>
      <c r="H7" s="72"/>
      <c r="I7" s="73"/>
      <c r="J7" s="74"/>
      <c r="K7" s="75">
        <f t="shared" si="0"/>
        <v>0</v>
      </c>
      <c r="L7" s="76">
        <f t="shared" si="34"/>
        <v>0</v>
      </c>
      <c r="M7" s="76">
        <f t="shared" si="35"/>
        <v>0</v>
      </c>
      <c r="N7" s="361">
        <f>IF(F7=0,0,(VLOOKUP(E7,'Basis-maxima'!$A$1:'Basis-maxima'!$P$10,HLOOKUP(F7,Code!$A$1:'Code'!$O$2,2))))</f>
        <v>0</v>
      </c>
      <c r="O7" s="77">
        <f t="shared" si="1"/>
        <v>0</v>
      </c>
      <c r="P7" s="78">
        <f t="shared" si="36"/>
        <v>0</v>
      </c>
      <c r="Q7" s="79">
        <f t="shared" si="37"/>
        <v>0</v>
      </c>
      <c r="R7" s="80">
        <f t="shared" si="2"/>
        <v>0</v>
      </c>
      <c r="S7" s="77">
        <f t="shared" si="38"/>
        <v>0</v>
      </c>
      <c r="T7" s="81">
        <f t="shared" si="39"/>
        <v>0</v>
      </c>
      <c r="U7" s="372">
        <f>LOOKUP(T7,'Prijzentabel €'!A:A,'Prijzentabel €'!B:B)</f>
        <v>0</v>
      </c>
      <c r="V7" s="372">
        <f>LOOKUP((T7+1),'Prijzentabel €'!A:A,'Prijzentabel €'!B:B)</f>
        <v>0</v>
      </c>
      <c r="W7" s="372">
        <f t="shared" si="40"/>
        <v>0</v>
      </c>
      <c r="X7" s="82"/>
      <c r="Y7" s="83"/>
      <c r="Z7" s="91">
        <f t="shared" si="3"/>
        <v>0</v>
      </c>
      <c r="AA7" s="373">
        <f t="shared" si="4"/>
        <v>0</v>
      </c>
      <c r="AB7" s="84"/>
      <c r="AC7" s="85">
        <f>IF(AB7="G",'Prijsnormen €'!$B$15,IF(AB7="C",'Prijsnormen €'!$B$16,IF(AB7=1,'Prijsnormen €'!$B$15,IF(AB7="O",'Prijsnormen €'!$B$18,IF(AB7="B",'Prijsnormen €'!$B$17,0)))))</f>
        <v>0</v>
      </c>
      <c r="AD7" s="86">
        <f>IF(A7=0,0,LOOKUP(A7,SoortWerk,Codetabel!F$2:F$4))</f>
        <v>1</v>
      </c>
      <c r="AE7" s="87">
        <f>LOOKUP($Z$42,LijstGemeenten!C:C,LijstGemeenten!E:E)</f>
        <v>0</v>
      </c>
      <c r="AF7" s="88"/>
      <c r="AG7" s="89"/>
      <c r="AH7" s="90">
        <f t="shared" si="5"/>
        <v>1</v>
      </c>
      <c r="AI7" s="91">
        <f t="shared" si="41"/>
        <v>1</v>
      </c>
      <c r="AJ7" s="91">
        <f t="shared" si="6"/>
        <v>1.157</v>
      </c>
      <c r="AK7" s="92">
        <f t="shared" si="7"/>
        <v>0</v>
      </c>
      <c r="AL7" s="93">
        <f t="shared" si="8"/>
        <v>0</v>
      </c>
      <c r="AM7" s="94">
        <f t="shared" si="9"/>
        <v>0</v>
      </c>
      <c r="AN7" s="95">
        <f t="shared" si="10"/>
        <v>0</v>
      </c>
      <c r="AO7" s="96">
        <f t="shared" si="11"/>
        <v>0</v>
      </c>
      <c r="AP7" s="94">
        <f t="shared" si="12"/>
        <v>0</v>
      </c>
      <c r="AQ7" s="95">
        <f t="shared" si="13"/>
        <v>0</v>
      </c>
      <c r="AR7" s="96">
        <f t="shared" si="14"/>
        <v>0</v>
      </c>
      <c r="AS7" s="97">
        <f t="shared" si="15"/>
        <v>0</v>
      </c>
      <c r="AT7" s="95">
        <f t="shared" si="16"/>
        <v>0</v>
      </c>
      <c r="AU7" s="96">
        <f t="shared" si="17"/>
        <v>0</v>
      </c>
      <c r="AV7" s="98">
        <f t="shared" si="18"/>
        <v>0</v>
      </c>
      <c r="AW7" s="99">
        <f t="shared" si="19"/>
        <v>0</v>
      </c>
      <c r="AX7" s="100">
        <f t="shared" si="20"/>
        <v>0</v>
      </c>
      <c r="AY7" s="98">
        <f t="shared" si="21"/>
        <v>0</v>
      </c>
      <c r="AZ7" s="99">
        <f t="shared" si="22"/>
        <v>0</v>
      </c>
      <c r="BA7" s="101">
        <f t="shared" si="23"/>
        <v>0</v>
      </c>
      <c r="BB7" s="102">
        <f t="shared" si="24"/>
        <v>0</v>
      </c>
      <c r="BC7" s="103">
        <f t="shared" si="25"/>
        <v>0</v>
      </c>
      <c r="BD7" s="104">
        <f t="shared" si="26"/>
        <v>0</v>
      </c>
      <c r="BE7" s="103">
        <f t="shared" si="27"/>
        <v>0</v>
      </c>
      <c r="BF7" s="103">
        <f t="shared" si="28"/>
        <v>0</v>
      </c>
      <c r="BG7" s="104">
        <f t="shared" si="29"/>
        <v>0</v>
      </c>
      <c r="BH7" s="105">
        <f>J7*G7*AD7*'Prijsnormen €'!$B$49*AJ7</f>
        <v>0</v>
      </c>
      <c r="BI7" s="105">
        <f>IF(BH$31&gt;(500*'Prijsnormen €'!$B$49*$AJ$31),BH7/BH$31*(500*'Prijsnormen €'!$B$49*$AJ$31),BH7)</f>
        <v>0</v>
      </c>
      <c r="BJ7" s="105">
        <f t="shared" si="30"/>
        <v>0</v>
      </c>
      <c r="BK7" s="105">
        <f t="shared" si="31"/>
        <v>0</v>
      </c>
      <c r="BL7" s="105">
        <f t="shared" si="32"/>
        <v>0</v>
      </c>
      <c r="BM7" s="133">
        <f t="shared" si="33"/>
        <v>0</v>
      </c>
      <c r="BO7" s="106"/>
    </row>
    <row r="8" spans="1:67" ht="20.100000000000001" customHeight="1" x14ac:dyDescent="0.3">
      <c r="A8" s="67" t="s">
        <v>449</v>
      </c>
      <c r="B8" s="68" t="s">
        <v>128</v>
      </c>
      <c r="C8" s="69"/>
      <c r="D8" s="70"/>
      <c r="E8" s="70"/>
      <c r="F8" s="70"/>
      <c r="G8" s="71"/>
      <c r="H8" s="72"/>
      <c r="I8" s="73"/>
      <c r="J8" s="74"/>
      <c r="K8" s="75">
        <f t="shared" si="0"/>
        <v>0</v>
      </c>
      <c r="L8" s="76">
        <f t="shared" si="34"/>
        <v>0</v>
      </c>
      <c r="M8" s="76">
        <f t="shared" si="35"/>
        <v>0</v>
      </c>
      <c r="N8" s="361">
        <f>IF(F8=0,0,(VLOOKUP(E8,'Basis-maxima'!$A$1:'Basis-maxima'!$P$10,HLOOKUP(F8,Code!$A$1:'Code'!$O$2,2))))</f>
        <v>0</v>
      </c>
      <c r="O8" s="77">
        <f t="shared" si="1"/>
        <v>0</v>
      </c>
      <c r="P8" s="78">
        <f t="shared" si="36"/>
        <v>0</v>
      </c>
      <c r="Q8" s="79">
        <f t="shared" si="37"/>
        <v>0</v>
      </c>
      <c r="R8" s="80">
        <f t="shared" si="2"/>
        <v>0</v>
      </c>
      <c r="S8" s="77">
        <f t="shared" si="38"/>
        <v>0</v>
      </c>
      <c r="T8" s="81">
        <f t="shared" si="39"/>
        <v>0</v>
      </c>
      <c r="U8" s="372">
        <f>LOOKUP(T8,'Prijzentabel €'!A:A,'Prijzentabel €'!B:B)</f>
        <v>0</v>
      </c>
      <c r="V8" s="372">
        <f>LOOKUP((T8+1),'Prijzentabel €'!A:A,'Prijzentabel €'!B:B)</f>
        <v>0</v>
      </c>
      <c r="W8" s="372">
        <f t="shared" si="40"/>
        <v>0</v>
      </c>
      <c r="X8" s="82"/>
      <c r="Y8" s="83"/>
      <c r="Z8" s="91">
        <f t="shared" si="3"/>
        <v>0</v>
      </c>
      <c r="AA8" s="373">
        <f t="shared" si="4"/>
        <v>0</v>
      </c>
      <c r="AB8" s="84"/>
      <c r="AC8" s="85">
        <f>IF(AB8="G",'Prijsnormen €'!$B$15,IF(AB8="C",'Prijsnormen €'!$B$16,IF(AB8=1,'Prijsnormen €'!$B$15,IF(AB8="O",'Prijsnormen €'!$B$18,IF(AB8="B",'Prijsnormen €'!$B$17,0)))))</f>
        <v>0</v>
      </c>
      <c r="AD8" s="86">
        <f>IF(A8=0,0,LOOKUP(A8,SoortWerk,Codetabel!F$2:F$4))</f>
        <v>1</v>
      </c>
      <c r="AE8" s="87">
        <f>LOOKUP($Z$42,LijstGemeenten!C:C,LijstGemeenten!E:E)</f>
        <v>0</v>
      </c>
      <c r="AF8" s="88"/>
      <c r="AG8" s="89"/>
      <c r="AH8" s="90">
        <f t="shared" si="5"/>
        <v>1</v>
      </c>
      <c r="AI8" s="91">
        <f t="shared" si="41"/>
        <v>1</v>
      </c>
      <c r="AJ8" s="91">
        <f t="shared" si="6"/>
        <v>1.157</v>
      </c>
      <c r="AK8" s="92">
        <f t="shared" si="7"/>
        <v>0</v>
      </c>
      <c r="AL8" s="93">
        <f t="shared" si="8"/>
        <v>0</v>
      </c>
      <c r="AM8" s="94">
        <f t="shared" si="9"/>
        <v>0</v>
      </c>
      <c r="AN8" s="95">
        <f t="shared" si="10"/>
        <v>0</v>
      </c>
      <c r="AO8" s="96">
        <f t="shared" si="11"/>
        <v>0</v>
      </c>
      <c r="AP8" s="94">
        <f t="shared" si="12"/>
        <v>0</v>
      </c>
      <c r="AQ8" s="95">
        <f t="shared" si="13"/>
        <v>0</v>
      </c>
      <c r="AR8" s="96">
        <f t="shared" si="14"/>
        <v>0</v>
      </c>
      <c r="AS8" s="97">
        <f t="shared" si="15"/>
        <v>0</v>
      </c>
      <c r="AT8" s="95">
        <f t="shared" si="16"/>
        <v>0</v>
      </c>
      <c r="AU8" s="96">
        <f t="shared" si="17"/>
        <v>0</v>
      </c>
      <c r="AV8" s="98">
        <f t="shared" si="18"/>
        <v>0</v>
      </c>
      <c r="AW8" s="99">
        <f t="shared" si="19"/>
        <v>0</v>
      </c>
      <c r="AX8" s="100">
        <f t="shared" si="20"/>
        <v>0</v>
      </c>
      <c r="AY8" s="98">
        <f t="shared" si="21"/>
        <v>0</v>
      </c>
      <c r="AZ8" s="99">
        <f t="shared" si="22"/>
        <v>0</v>
      </c>
      <c r="BA8" s="101">
        <f t="shared" si="23"/>
        <v>0</v>
      </c>
      <c r="BB8" s="102">
        <f t="shared" si="24"/>
        <v>0</v>
      </c>
      <c r="BC8" s="103">
        <f t="shared" si="25"/>
        <v>0</v>
      </c>
      <c r="BD8" s="104">
        <f t="shared" si="26"/>
        <v>0</v>
      </c>
      <c r="BE8" s="103">
        <f t="shared" si="27"/>
        <v>0</v>
      </c>
      <c r="BF8" s="103">
        <f t="shared" si="28"/>
        <v>0</v>
      </c>
      <c r="BG8" s="104">
        <f t="shared" si="29"/>
        <v>0</v>
      </c>
      <c r="BH8" s="105">
        <f>J8*G8*AD8*'Prijsnormen €'!$B$49*AJ8</f>
        <v>0</v>
      </c>
      <c r="BI8" s="105">
        <f>IF(BH$31&gt;(500*'Prijsnormen €'!$B$49*$AJ$31),BH8/BH$31*(500*'Prijsnormen €'!$B$49*$AJ$31),BH8)</f>
        <v>0</v>
      </c>
      <c r="BJ8" s="105">
        <f t="shared" si="30"/>
        <v>0</v>
      </c>
      <c r="BK8" s="105">
        <f t="shared" si="31"/>
        <v>0</v>
      </c>
      <c r="BL8" s="105">
        <f t="shared" si="32"/>
        <v>0</v>
      </c>
      <c r="BM8" s="133">
        <f t="shared" si="33"/>
        <v>0</v>
      </c>
      <c r="BO8" s="106"/>
    </row>
    <row r="9" spans="1:67" ht="20.100000000000001" customHeight="1" x14ac:dyDescent="0.3">
      <c r="A9" s="67" t="s">
        <v>449</v>
      </c>
      <c r="B9" s="68" t="s">
        <v>128</v>
      </c>
      <c r="C9" s="69"/>
      <c r="D9" s="70"/>
      <c r="E9" s="70"/>
      <c r="F9" s="70"/>
      <c r="G9" s="71"/>
      <c r="H9" s="72"/>
      <c r="I9" s="73"/>
      <c r="J9" s="74"/>
      <c r="K9" s="75">
        <f t="shared" si="0"/>
        <v>0</v>
      </c>
      <c r="L9" s="76">
        <f t="shared" si="34"/>
        <v>0</v>
      </c>
      <c r="M9" s="76">
        <f t="shared" si="35"/>
        <v>0</v>
      </c>
      <c r="N9" s="361">
        <f>IF(F9=0,0,(VLOOKUP(E9,'Basis-maxima'!$A$1:'Basis-maxima'!$P$10,HLOOKUP(F9,Code!$A$1:'Code'!$O$2,2))))</f>
        <v>0</v>
      </c>
      <c r="O9" s="77">
        <f t="shared" si="1"/>
        <v>0</v>
      </c>
      <c r="P9" s="78">
        <f t="shared" si="36"/>
        <v>0</v>
      </c>
      <c r="Q9" s="79">
        <f t="shared" si="37"/>
        <v>0</v>
      </c>
      <c r="R9" s="80">
        <f t="shared" si="2"/>
        <v>0</v>
      </c>
      <c r="S9" s="77">
        <f t="shared" si="38"/>
        <v>0</v>
      </c>
      <c r="T9" s="81">
        <f t="shared" si="39"/>
        <v>0</v>
      </c>
      <c r="U9" s="372">
        <f>LOOKUP(T9,'Prijzentabel €'!A:A,'Prijzentabel €'!B:B)</f>
        <v>0</v>
      </c>
      <c r="V9" s="372">
        <f>LOOKUP((T9+1),'Prijzentabel €'!A:A,'Prijzentabel €'!B:B)</f>
        <v>0</v>
      </c>
      <c r="W9" s="372">
        <f t="shared" si="40"/>
        <v>0</v>
      </c>
      <c r="X9" s="82"/>
      <c r="Y9" s="83"/>
      <c r="Z9" s="91">
        <f t="shared" si="3"/>
        <v>0</v>
      </c>
      <c r="AA9" s="373">
        <f t="shared" si="4"/>
        <v>0</v>
      </c>
      <c r="AB9" s="84"/>
      <c r="AC9" s="85">
        <f>IF(AB9="G",'Prijsnormen €'!$B$15,IF(AB9="C",'Prijsnormen €'!$B$16,IF(AB9=1,'Prijsnormen €'!$B$15,IF(AB9="O",'Prijsnormen €'!$B$18,IF(AB9="B",'Prijsnormen €'!$B$17,0)))))</f>
        <v>0</v>
      </c>
      <c r="AD9" s="86">
        <f>IF(A9=0,0,LOOKUP(A9,SoortWerk,Codetabel!F$2:F$4))</f>
        <v>1</v>
      </c>
      <c r="AE9" s="87">
        <f>LOOKUP($Z$42,LijstGemeenten!C:C,LijstGemeenten!E:E)</f>
        <v>0</v>
      </c>
      <c r="AF9" s="88"/>
      <c r="AG9" s="89"/>
      <c r="AH9" s="90">
        <f t="shared" si="5"/>
        <v>1</v>
      </c>
      <c r="AI9" s="91">
        <f t="shared" si="41"/>
        <v>1</v>
      </c>
      <c r="AJ9" s="91">
        <f t="shared" si="6"/>
        <v>1.157</v>
      </c>
      <c r="AK9" s="92">
        <f t="shared" si="7"/>
        <v>0</v>
      </c>
      <c r="AL9" s="93">
        <f t="shared" si="8"/>
        <v>0</v>
      </c>
      <c r="AM9" s="94">
        <f t="shared" si="9"/>
        <v>0</v>
      </c>
      <c r="AN9" s="95">
        <f t="shared" si="10"/>
        <v>0</v>
      </c>
      <c r="AO9" s="96">
        <f t="shared" si="11"/>
        <v>0</v>
      </c>
      <c r="AP9" s="94">
        <f t="shared" si="12"/>
        <v>0</v>
      </c>
      <c r="AQ9" s="95">
        <f t="shared" si="13"/>
        <v>0</v>
      </c>
      <c r="AR9" s="96">
        <f t="shared" si="14"/>
        <v>0</v>
      </c>
      <c r="AS9" s="97">
        <f t="shared" si="15"/>
        <v>0</v>
      </c>
      <c r="AT9" s="95">
        <f t="shared" si="16"/>
        <v>0</v>
      </c>
      <c r="AU9" s="96">
        <f t="shared" si="17"/>
        <v>0</v>
      </c>
      <c r="AV9" s="98">
        <f t="shared" si="18"/>
        <v>0</v>
      </c>
      <c r="AW9" s="99">
        <f t="shared" si="19"/>
        <v>0</v>
      </c>
      <c r="AX9" s="100">
        <f t="shared" si="20"/>
        <v>0</v>
      </c>
      <c r="AY9" s="98">
        <f t="shared" si="21"/>
        <v>0</v>
      </c>
      <c r="AZ9" s="99">
        <f t="shared" si="22"/>
        <v>0</v>
      </c>
      <c r="BA9" s="101">
        <f t="shared" si="23"/>
        <v>0</v>
      </c>
      <c r="BB9" s="102">
        <f t="shared" si="24"/>
        <v>0</v>
      </c>
      <c r="BC9" s="103">
        <f t="shared" si="25"/>
        <v>0</v>
      </c>
      <c r="BD9" s="104">
        <f t="shared" si="26"/>
        <v>0</v>
      </c>
      <c r="BE9" s="103">
        <f t="shared" si="27"/>
        <v>0</v>
      </c>
      <c r="BF9" s="103">
        <f t="shared" si="28"/>
        <v>0</v>
      </c>
      <c r="BG9" s="104">
        <f t="shared" si="29"/>
        <v>0</v>
      </c>
      <c r="BH9" s="105">
        <f>J9*G9*AD9*'Prijsnormen €'!$B$49*AJ9</f>
        <v>0</v>
      </c>
      <c r="BI9" s="105">
        <f>IF(BH$31&gt;(500*'Prijsnormen €'!$B$49*$AJ$31),BH9/BH$31*(500*'Prijsnormen €'!$B$49*$AJ$31),BH9)</f>
        <v>0</v>
      </c>
      <c r="BJ9" s="105">
        <f t="shared" si="30"/>
        <v>0</v>
      </c>
      <c r="BK9" s="105">
        <f t="shared" si="31"/>
        <v>0</v>
      </c>
      <c r="BL9" s="105">
        <f t="shared" si="32"/>
        <v>0</v>
      </c>
      <c r="BM9" s="133">
        <f t="shared" si="33"/>
        <v>0</v>
      </c>
      <c r="BO9" s="106"/>
    </row>
    <row r="10" spans="1:67" ht="20.100000000000001" customHeight="1" x14ac:dyDescent="0.3">
      <c r="A10" s="67" t="s">
        <v>449</v>
      </c>
      <c r="B10" s="68" t="s">
        <v>128</v>
      </c>
      <c r="C10" s="69"/>
      <c r="D10" s="70"/>
      <c r="E10" s="70"/>
      <c r="F10" s="70"/>
      <c r="G10" s="71"/>
      <c r="H10" s="72"/>
      <c r="I10" s="73"/>
      <c r="J10" s="74"/>
      <c r="K10" s="75">
        <f t="shared" si="0"/>
        <v>0</v>
      </c>
      <c r="L10" s="76">
        <f t="shared" si="34"/>
        <v>0</v>
      </c>
      <c r="M10" s="76">
        <f t="shared" si="35"/>
        <v>0</v>
      </c>
      <c r="N10" s="361">
        <f>IF(F10=0,0,(VLOOKUP(E10,'Basis-maxima'!$A$1:'Basis-maxima'!$P$10,HLOOKUP(F10,Code!$A$1:'Code'!$O$2,2))))</f>
        <v>0</v>
      </c>
      <c r="O10" s="77">
        <f t="shared" si="1"/>
        <v>0</v>
      </c>
      <c r="P10" s="78">
        <f t="shared" si="36"/>
        <v>0</v>
      </c>
      <c r="Q10" s="79">
        <f t="shared" si="37"/>
        <v>0</v>
      </c>
      <c r="R10" s="80">
        <f t="shared" si="2"/>
        <v>0</v>
      </c>
      <c r="S10" s="77">
        <f t="shared" si="38"/>
        <v>0</v>
      </c>
      <c r="T10" s="81">
        <f t="shared" si="39"/>
        <v>0</v>
      </c>
      <c r="U10" s="372">
        <f>LOOKUP(T10,'Prijzentabel €'!A:A,'Prijzentabel €'!B:B)</f>
        <v>0</v>
      </c>
      <c r="V10" s="372">
        <f>LOOKUP((T10+1),'Prijzentabel €'!A:A,'Prijzentabel €'!B:B)</f>
        <v>0</v>
      </c>
      <c r="W10" s="372">
        <f t="shared" si="40"/>
        <v>0</v>
      </c>
      <c r="X10" s="82"/>
      <c r="Y10" s="83"/>
      <c r="Z10" s="91">
        <f t="shared" si="3"/>
        <v>0</v>
      </c>
      <c r="AA10" s="373">
        <f t="shared" si="4"/>
        <v>0</v>
      </c>
      <c r="AB10" s="84"/>
      <c r="AC10" s="85">
        <f>IF(AB10="G",'Prijsnormen €'!$B$15,IF(AB10="C",'Prijsnormen €'!$B$16,IF(AB10=1,'Prijsnormen €'!$B$15,IF(AB10="O",'Prijsnormen €'!$B$18,IF(AB10="B",'Prijsnormen €'!$B$17,0)))))</f>
        <v>0</v>
      </c>
      <c r="AD10" s="86">
        <f>IF(A10=0,0,LOOKUP(A10,SoortWerk,Codetabel!F$2:F$4))</f>
        <v>1</v>
      </c>
      <c r="AE10" s="87">
        <f>LOOKUP($Z$42,LijstGemeenten!C:C,LijstGemeenten!E:E)</f>
        <v>0</v>
      </c>
      <c r="AF10" s="88"/>
      <c r="AG10" s="89"/>
      <c r="AH10" s="90">
        <f t="shared" si="5"/>
        <v>1</v>
      </c>
      <c r="AI10" s="91">
        <f t="shared" si="41"/>
        <v>1</v>
      </c>
      <c r="AJ10" s="91">
        <f t="shared" si="6"/>
        <v>1.157</v>
      </c>
      <c r="AK10" s="92">
        <f t="shared" si="7"/>
        <v>0</v>
      </c>
      <c r="AL10" s="93">
        <f t="shared" si="8"/>
        <v>0</v>
      </c>
      <c r="AM10" s="94">
        <f t="shared" si="9"/>
        <v>0</v>
      </c>
      <c r="AN10" s="95">
        <f t="shared" si="10"/>
        <v>0</v>
      </c>
      <c r="AO10" s="96">
        <f t="shared" si="11"/>
        <v>0</v>
      </c>
      <c r="AP10" s="94">
        <f t="shared" si="12"/>
        <v>0</v>
      </c>
      <c r="AQ10" s="95">
        <f t="shared" si="13"/>
        <v>0</v>
      </c>
      <c r="AR10" s="96">
        <f t="shared" si="14"/>
        <v>0</v>
      </c>
      <c r="AS10" s="97">
        <f t="shared" si="15"/>
        <v>0</v>
      </c>
      <c r="AT10" s="95">
        <f t="shared" si="16"/>
        <v>0</v>
      </c>
      <c r="AU10" s="96">
        <f t="shared" si="17"/>
        <v>0</v>
      </c>
      <c r="AV10" s="98">
        <f t="shared" si="18"/>
        <v>0</v>
      </c>
      <c r="AW10" s="99">
        <f t="shared" si="19"/>
        <v>0</v>
      </c>
      <c r="AX10" s="100">
        <f t="shared" si="20"/>
        <v>0</v>
      </c>
      <c r="AY10" s="98">
        <f t="shared" si="21"/>
        <v>0</v>
      </c>
      <c r="AZ10" s="99">
        <f t="shared" si="22"/>
        <v>0</v>
      </c>
      <c r="BA10" s="101">
        <f t="shared" si="23"/>
        <v>0</v>
      </c>
      <c r="BB10" s="102">
        <f t="shared" si="24"/>
        <v>0</v>
      </c>
      <c r="BC10" s="103">
        <f t="shared" si="25"/>
        <v>0</v>
      </c>
      <c r="BD10" s="104">
        <f t="shared" si="26"/>
        <v>0</v>
      </c>
      <c r="BE10" s="103">
        <f t="shared" si="27"/>
        <v>0</v>
      </c>
      <c r="BF10" s="103">
        <f t="shared" si="28"/>
        <v>0</v>
      </c>
      <c r="BG10" s="104">
        <f t="shared" si="29"/>
        <v>0</v>
      </c>
      <c r="BH10" s="105">
        <f>J10*G10*AD10*'Prijsnormen €'!$B$49*AJ10</f>
        <v>0</v>
      </c>
      <c r="BI10" s="105">
        <f>IF(BH$31&gt;(500*'Prijsnormen €'!$B$49*$AJ$31),BH10/BH$31*(500*'Prijsnormen €'!$B$49*$AJ$31),BH10)</f>
        <v>0</v>
      </c>
      <c r="BJ10" s="105">
        <f t="shared" si="30"/>
        <v>0</v>
      </c>
      <c r="BK10" s="105">
        <f t="shared" si="31"/>
        <v>0</v>
      </c>
      <c r="BL10" s="105">
        <f t="shared" si="32"/>
        <v>0</v>
      </c>
      <c r="BM10" s="133">
        <f t="shared" si="33"/>
        <v>0</v>
      </c>
      <c r="BO10" s="106"/>
    </row>
    <row r="11" spans="1:67" ht="20.100000000000001" customHeight="1" x14ac:dyDescent="0.3">
      <c r="A11" s="67" t="s">
        <v>449</v>
      </c>
      <c r="B11" s="68" t="s">
        <v>128</v>
      </c>
      <c r="C11" s="69"/>
      <c r="D11" s="70"/>
      <c r="E11" s="70"/>
      <c r="F11" s="70"/>
      <c r="G11" s="71"/>
      <c r="H11" s="72"/>
      <c r="I11" s="73"/>
      <c r="J11" s="74"/>
      <c r="K11" s="75">
        <f t="shared" si="0"/>
        <v>0</v>
      </c>
      <c r="L11" s="76">
        <f t="shared" si="34"/>
        <v>0</v>
      </c>
      <c r="M11" s="76">
        <f t="shared" si="35"/>
        <v>0</v>
      </c>
      <c r="N11" s="361">
        <f>IF(F11=0,0,(VLOOKUP(E11,'Basis-maxima'!$A$1:'Basis-maxima'!$P$10,HLOOKUP(F11,Code!$A$1:'Code'!$O$2,2))))</f>
        <v>0</v>
      </c>
      <c r="O11" s="77">
        <f t="shared" si="1"/>
        <v>0</v>
      </c>
      <c r="P11" s="78">
        <f t="shared" si="36"/>
        <v>0</v>
      </c>
      <c r="Q11" s="79">
        <f t="shared" si="37"/>
        <v>0</v>
      </c>
      <c r="R11" s="80">
        <f t="shared" si="2"/>
        <v>0</v>
      </c>
      <c r="S11" s="77">
        <f t="shared" si="38"/>
        <v>0</v>
      </c>
      <c r="T11" s="81">
        <f t="shared" si="39"/>
        <v>0</v>
      </c>
      <c r="U11" s="372">
        <f>LOOKUP(T11,'Prijzentabel €'!A:A,'Prijzentabel €'!B:B)</f>
        <v>0</v>
      </c>
      <c r="V11" s="372">
        <f>LOOKUP((T11+1),'Prijzentabel €'!A:A,'Prijzentabel €'!B:B)</f>
        <v>0</v>
      </c>
      <c r="W11" s="372">
        <f t="shared" si="40"/>
        <v>0</v>
      </c>
      <c r="X11" s="82"/>
      <c r="Y11" s="83"/>
      <c r="Z11" s="91">
        <f t="shared" si="3"/>
        <v>0</v>
      </c>
      <c r="AA11" s="373">
        <f t="shared" si="4"/>
        <v>0</v>
      </c>
      <c r="AB11" s="84"/>
      <c r="AC11" s="85">
        <f>IF(AB11="G",'Prijsnormen €'!$B$15,IF(AB11="C",'Prijsnormen €'!$B$16,IF(AB11=1,'Prijsnormen €'!$B$15,IF(AB11="O",'Prijsnormen €'!$B$18,IF(AB11="B",'Prijsnormen €'!$B$17,0)))))</f>
        <v>0</v>
      </c>
      <c r="AD11" s="86">
        <f>IF(A11=0,0,LOOKUP(A11,SoortWerk,Codetabel!F$2:F$4))</f>
        <v>1</v>
      </c>
      <c r="AE11" s="87">
        <f>LOOKUP($Z$42,LijstGemeenten!C:C,LijstGemeenten!E:E)</f>
        <v>0</v>
      </c>
      <c r="AF11" s="88"/>
      <c r="AG11" s="89"/>
      <c r="AH11" s="90">
        <f t="shared" si="5"/>
        <v>1</v>
      </c>
      <c r="AI11" s="91">
        <f t="shared" si="41"/>
        <v>1</v>
      </c>
      <c r="AJ11" s="91">
        <f t="shared" si="6"/>
        <v>1.157</v>
      </c>
      <c r="AK11" s="92">
        <f t="shared" si="7"/>
        <v>0</v>
      </c>
      <c r="AL11" s="93">
        <f t="shared" si="8"/>
        <v>0</v>
      </c>
      <c r="AM11" s="94">
        <f t="shared" si="9"/>
        <v>0</v>
      </c>
      <c r="AN11" s="95">
        <f t="shared" si="10"/>
        <v>0</v>
      </c>
      <c r="AO11" s="96">
        <f t="shared" si="11"/>
        <v>0</v>
      </c>
      <c r="AP11" s="94">
        <f t="shared" si="12"/>
        <v>0</v>
      </c>
      <c r="AQ11" s="95">
        <f t="shared" si="13"/>
        <v>0</v>
      </c>
      <c r="AR11" s="96">
        <f t="shared" si="14"/>
        <v>0</v>
      </c>
      <c r="AS11" s="97">
        <f t="shared" si="15"/>
        <v>0</v>
      </c>
      <c r="AT11" s="95">
        <f t="shared" si="16"/>
        <v>0</v>
      </c>
      <c r="AU11" s="96">
        <f t="shared" si="17"/>
        <v>0</v>
      </c>
      <c r="AV11" s="98">
        <f t="shared" si="18"/>
        <v>0</v>
      </c>
      <c r="AW11" s="99">
        <f t="shared" si="19"/>
        <v>0</v>
      </c>
      <c r="AX11" s="100">
        <f t="shared" si="20"/>
        <v>0</v>
      </c>
      <c r="AY11" s="98">
        <f t="shared" si="21"/>
        <v>0</v>
      </c>
      <c r="AZ11" s="99">
        <f t="shared" si="22"/>
        <v>0</v>
      </c>
      <c r="BA11" s="101">
        <f t="shared" si="23"/>
        <v>0</v>
      </c>
      <c r="BB11" s="102">
        <f t="shared" si="24"/>
        <v>0</v>
      </c>
      <c r="BC11" s="103">
        <f t="shared" si="25"/>
        <v>0</v>
      </c>
      <c r="BD11" s="104">
        <f t="shared" si="26"/>
        <v>0</v>
      </c>
      <c r="BE11" s="103">
        <f t="shared" si="27"/>
        <v>0</v>
      </c>
      <c r="BF11" s="103">
        <f t="shared" si="28"/>
        <v>0</v>
      </c>
      <c r="BG11" s="104">
        <f t="shared" si="29"/>
        <v>0</v>
      </c>
      <c r="BH11" s="105">
        <f>J11*G11*AD11*'Prijsnormen €'!$B$49*AJ11</f>
        <v>0</v>
      </c>
      <c r="BI11" s="105">
        <f>IF(BH$31&gt;(500*'Prijsnormen €'!$B$49*$AJ$31),BH11/BH$31*(500*'Prijsnormen €'!$B$49*$AJ$31),BH11)</f>
        <v>0</v>
      </c>
      <c r="BJ11" s="105">
        <f t="shared" si="30"/>
        <v>0</v>
      </c>
      <c r="BK11" s="105">
        <f t="shared" si="31"/>
        <v>0</v>
      </c>
      <c r="BL11" s="105">
        <f t="shared" si="32"/>
        <v>0</v>
      </c>
      <c r="BM11" s="133">
        <f t="shared" si="33"/>
        <v>0</v>
      </c>
      <c r="BO11" s="106"/>
    </row>
    <row r="12" spans="1:67" ht="20.100000000000001" customHeight="1" thickBot="1" x14ac:dyDescent="0.35">
      <c r="A12" s="67" t="s">
        <v>449</v>
      </c>
      <c r="B12" s="68" t="s">
        <v>128</v>
      </c>
      <c r="C12" s="69"/>
      <c r="D12" s="70"/>
      <c r="E12" s="70"/>
      <c r="F12" s="70"/>
      <c r="G12" s="71"/>
      <c r="H12" s="72"/>
      <c r="I12" s="73"/>
      <c r="J12" s="74"/>
      <c r="K12" s="75">
        <f t="shared" si="0"/>
        <v>0</v>
      </c>
      <c r="L12" s="76">
        <f t="shared" si="34"/>
        <v>0</v>
      </c>
      <c r="M12" s="76">
        <f t="shared" si="35"/>
        <v>0</v>
      </c>
      <c r="N12" s="361">
        <f>IF(F12=0,0,(VLOOKUP(E12,'Basis-maxima'!$A$1:'Basis-maxima'!$P$10,HLOOKUP(F12,Code!$A$1:'Code'!$O$2,2))))</f>
        <v>0</v>
      </c>
      <c r="O12" s="77">
        <f t="shared" si="1"/>
        <v>0</v>
      </c>
      <c r="P12" s="78">
        <f t="shared" si="36"/>
        <v>0</v>
      </c>
      <c r="Q12" s="79">
        <f t="shared" si="37"/>
        <v>0</v>
      </c>
      <c r="R12" s="80">
        <f t="shared" si="2"/>
        <v>0</v>
      </c>
      <c r="S12" s="77">
        <f t="shared" si="38"/>
        <v>0</v>
      </c>
      <c r="T12" s="81">
        <f t="shared" si="39"/>
        <v>0</v>
      </c>
      <c r="U12" s="372">
        <f>LOOKUP(T12,'Prijzentabel €'!A:A,'Prijzentabel €'!B:B)</f>
        <v>0</v>
      </c>
      <c r="V12" s="372">
        <f>LOOKUP((T12+1),'Prijzentabel €'!A:A,'Prijzentabel €'!B:B)</f>
        <v>0</v>
      </c>
      <c r="W12" s="372">
        <f t="shared" si="40"/>
        <v>0</v>
      </c>
      <c r="X12" s="82"/>
      <c r="Y12" s="83"/>
      <c r="Z12" s="91">
        <f t="shared" si="3"/>
        <v>0</v>
      </c>
      <c r="AA12" s="373">
        <f t="shared" si="4"/>
        <v>0</v>
      </c>
      <c r="AB12" s="84"/>
      <c r="AC12" s="85">
        <f>IF(AB12="G",'Prijsnormen €'!$B$15,IF(AB12="C",'Prijsnormen €'!$B$16,IF(AB12=1,'Prijsnormen €'!$B$15,IF(AB12="O",'Prijsnormen €'!$B$18,IF(AB12="B",'Prijsnormen €'!$B$17,0)))))</f>
        <v>0</v>
      </c>
      <c r="AD12" s="86">
        <f>IF(A12=0,0,LOOKUP(A12,SoortWerk,Codetabel!F$2:F$4))</f>
        <v>1</v>
      </c>
      <c r="AE12" s="87">
        <f>LOOKUP($Z$42,LijstGemeenten!C:C,LijstGemeenten!E:E)</f>
        <v>0</v>
      </c>
      <c r="AF12" s="88"/>
      <c r="AG12" s="89"/>
      <c r="AH12" s="90">
        <f t="shared" si="5"/>
        <v>1</v>
      </c>
      <c r="AI12" s="91">
        <f t="shared" si="41"/>
        <v>1</v>
      </c>
      <c r="AJ12" s="91">
        <f t="shared" si="6"/>
        <v>1.157</v>
      </c>
      <c r="AK12" s="92">
        <f t="shared" si="7"/>
        <v>0</v>
      </c>
      <c r="AL12" s="93">
        <f t="shared" si="8"/>
        <v>0</v>
      </c>
      <c r="AM12" s="94">
        <f t="shared" si="9"/>
        <v>0</v>
      </c>
      <c r="AN12" s="95">
        <f t="shared" si="10"/>
        <v>0</v>
      </c>
      <c r="AO12" s="96">
        <f t="shared" si="11"/>
        <v>0</v>
      </c>
      <c r="AP12" s="94">
        <f t="shared" si="12"/>
        <v>0</v>
      </c>
      <c r="AQ12" s="95">
        <f t="shared" si="13"/>
        <v>0</v>
      </c>
      <c r="AR12" s="96">
        <f t="shared" si="14"/>
        <v>0</v>
      </c>
      <c r="AS12" s="97">
        <f t="shared" si="15"/>
        <v>0</v>
      </c>
      <c r="AT12" s="95">
        <f t="shared" si="16"/>
        <v>0</v>
      </c>
      <c r="AU12" s="96">
        <f t="shared" si="17"/>
        <v>0</v>
      </c>
      <c r="AV12" s="98">
        <f t="shared" si="18"/>
        <v>0</v>
      </c>
      <c r="AW12" s="99">
        <f t="shared" si="19"/>
        <v>0</v>
      </c>
      <c r="AX12" s="100">
        <f t="shared" si="20"/>
        <v>0</v>
      </c>
      <c r="AY12" s="98">
        <f t="shared" si="21"/>
        <v>0</v>
      </c>
      <c r="AZ12" s="99">
        <f t="shared" si="22"/>
        <v>0</v>
      </c>
      <c r="BA12" s="101">
        <f t="shared" si="23"/>
        <v>0</v>
      </c>
      <c r="BB12" s="102">
        <f t="shared" si="24"/>
        <v>0</v>
      </c>
      <c r="BC12" s="103">
        <f t="shared" si="25"/>
        <v>0</v>
      </c>
      <c r="BD12" s="104">
        <f t="shared" si="26"/>
        <v>0</v>
      </c>
      <c r="BE12" s="103">
        <f t="shared" si="27"/>
        <v>0</v>
      </c>
      <c r="BF12" s="103">
        <f t="shared" si="28"/>
        <v>0</v>
      </c>
      <c r="BG12" s="104">
        <f t="shared" si="29"/>
        <v>0</v>
      </c>
      <c r="BH12" s="105">
        <f>J12*G12*AD12*'Prijsnormen €'!$B$49*AJ12</f>
        <v>0</v>
      </c>
      <c r="BI12" s="105">
        <f>IF(BH$31&gt;(500*'Prijsnormen €'!$B$49*$AJ$31),BH12/BH$31*(500*'Prijsnormen €'!$B$49*$AJ$31),BH12)</f>
        <v>0</v>
      </c>
      <c r="BJ12" s="105">
        <f t="shared" si="30"/>
        <v>0</v>
      </c>
      <c r="BK12" s="105">
        <f t="shared" si="31"/>
        <v>0</v>
      </c>
      <c r="BL12" s="105">
        <f t="shared" si="32"/>
        <v>0</v>
      </c>
      <c r="BM12" s="133">
        <f t="shared" si="33"/>
        <v>0</v>
      </c>
      <c r="BO12" s="106"/>
    </row>
    <row r="13" spans="1:67" ht="17.25" customHeight="1" thickBot="1" x14ac:dyDescent="0.35">
      <c r="A13" s="391"/>
      <c r="B13" s="138"/>
      <c r="C13" s="392" t="s">
        <v>22</v>
      </c>
      <c r="D13" s="392"/>
      <c r="E13" s="392"/>
      <c r="F13" s="392"/>
      <c r="G13" s="141" t="s">
        <v>585</v>
      </c>
      <c r="H13" s="393"/>
      <c r="I13" s="141"/>
      <c r="J13" s="141" t="s">
        <v>565</v>
      </c>
      <c r="K13" s="141"/>
      <c r="L13" s="141"/>
      <c r="M13" s="141"/>
      <c r="N13" s="141"/>
      <c r="O13" s="141"/>
      <c r="P13" s="141"/>
      <c r="Q13" s="138"/>
      <c r="R13" s="138"/>
      <c r="S13" s="141"/>
      <c r="T13" s="138"/>
      <c r="U13" s="138"/>
      <c r="V13" s="138"/>
      <c r="W13" s="138"/>
      <c r="X13" s="138"/>
      <c r="Y13" s="138"/>
      <c r="Z13" s="138"/>
      <c r="AA13" s="138"/>
      <c r="AB13" s="138"/>
      <c r="AC13" s="138"/>
      <c r="AD13" s="138"/>
      <c r="AE13" s="138"/>
      <c r="AF13" s="138"/>
      <c r="AG13" s="138"/>
      <c r="AH13" s="138"/>
      <c r="AI13" s="138"/>
      <c r="AJ13" s="138"/>
      <c r="AK13" s="138"/>
      <c r="AL13" s="139"/>
      <c r="AM13" s="140"/>
      <c r="AN13" s="141"/>
      <c r="AO13" s="142"/>
      <c r="AP13" s="140"/>
      <c r="AQ13" s="141"/>
      <c r="AR13" s="142"/>
      <c r="AS13" s="141"/>
      <c r="AT13" s="141"/>
      <c r="AU13" s="141"/>
      <c r="AV13" s="141"/>
      <c r="AW13" s="141"/>
      <c r="AX13" s="141"/>
      <c r="AY13" s="140"/>
      <c r="AZ13" s="141"/>
      <c r="BA13" s="142"/>
      <c r="BB13" s="140"/>
      <c r="BC13" s="141"/>
      <c r="BD13" s="142"/>
      <c r="BE13" s="141"/>
      <c r="BF13" s="141"/>
      <c r="BG13" s="142"/>
      <c r="BH13" s="142"/>
      <c r="BI13" s="142"/>
      <c r="BJ13" s="142"/>
      <c r="BK13" s="142"/>
      <c r="BL13" s="142"/>
      <c r="BM13" s="145"/>
      <c r="BO13" s="106"/>
    </row>
    <row r="14" spans="1:67" ht="16.5" customHeight="1" x14ac:dyDescent="0.3">
      <c r="A14" s="394" t="s">
        <v>449</v>
      </c>
      <c r="B14" s="395" t="s">
        <v>128</v>
      </c>
      <c r="C14" s="396" t="s">
        <v>1476</v>
      </c>
      <c r="D14" s="543" t="s">
        <v>112</v>
      </c>
      <c r="E14" s="543"/>
      <c r="F14" s="544"/>
      <c r="G14" s="397">
        <v>0</v>
      </c>
      <c r="H14" s="398"/>
      <c r="I14" s="138"/>
      <c r="J14" s="399"/>
      <c r="K14" s="400"/>
      <c r="L14" s="400"/>
      <c r="M14" s="400"/>
      <c r="N14" s="400"/>
      <c r="O14" s="400"/>
      <c r="P14" s="400"/>
      <c r="Q14" s="401"/>
      <c r="R14" s="138"/>
      <c r="S14" s="138"/>
      <c r="T14" s="138"/>
      <c r="U14" s="138"/>
      <c r="V14" s="138"/>
      <c r="W14" s="138"/>
      <c r="X14" s="402" t="s">
        <v>469</v>
      </c>
      <c r="Y14" s="403">
        <v>3</v>
      </c>
      <c r="Z14" s="404"/>
      <c r="AA14" s="545">
        <f>LOOKUP(D14,Codetabel!M:M,Codetabel!N:N)+Y14*'Prijsnormen €'!$C$19</f>
        <v>43750</v>
      </c>
      <c r="AB14" s="546"/>
      <c r="AC14" s="138"/>
      <c r="AD14" s="364">
        <f>IF(A14=0,0,LOOKUP(A14,SoortWerk,Codetabel!F$2:F$4))</f>
        <v>1</v>
      </c>
      <c r="AE14" s="367">
        <f>IF($D14="afbraak-raming/offerte",0,IF($D14="diversen-raming/offerte",0,LOOKUP($Z$42,LijstGemeenten!C:C,LijstGemeenten!E:E)))</f>
        <v>0</v>
      </c>
      <c r="AF14" s="405"/>
      <c r="AG14" s="406"/>
      <c r="AH14" s="407"/>
      <c r="AI14" s="408">
        <f t="shared" ref="AI14:AI29" si="42">AD14*(1+AE14+AF14)</f>
        <v>1</v>
      </c>
      <c r="AJ14" s="409">
        <f t="shared" ref="AJ14:AJ29" si="43">IF($D14="afbraak-raming/offerte",1,IF($D14="diversen-raming/offerte",1,$AJ$31))</f>
        <v>1.157</v>
      </c>
      <c r="AK14" s="410">
        <f t="shared" ref="AK14:AK29" si="44">IF(J14=0,AA14*AI14*AJ14,J14*AA14*AI14*AJ14)</f>
        <v>50618.75</v>
      </c>
      <c r="AL14" s="411"/>
      <c r="AM14" s="412"/>
      <c r="AN14" s="413"/>
      <c r="AO14" s="414"/>
      <c r="AP14" s="412"/>
      <c r="AQ14" s="413"/>
      <c r="AR14" s="414"/>
      <c r="AS14" s="413"/>
      <c r="AT14" s="413"/>
      <c r="AU14" s="414"/>
      <c r="AV14" s="412">
        <f>IF($B14="H",LOOKUP($D14,Codetabel!$M:$M,Codetabel!$O:$O)*'Simulatie-tabel €'!$BM14,0)</f>
        <v>0</v>
      </c>
      <c r="AW14" s="413">
        <f>IF($B14="K",LOOKUP($D14,Codetabel!$M:$M,Codetabel!$O:$O)*'Simulatie-tabel €'!$BM14,0)</f>
        <v>0</v>
      </c>
      <c r="AX14" s="413">
        <f>IF($B14="A",LOOKUP($D14,Codetabel!$M:$M,Codetabel!$O:$O)*'Simulatie-tabel €'!$BM14,0)</f>
        <v>0</v>
      </c>
      <c r="AY14" s="415">
        <f t="shared" ref="AY14:AY29" si="45">IF($B14="H",$BM14,0)</f>
        <v>0</v>
      </c>
      <c r="AZ14" s="416">
        <f t="shared" ref="AZ14:AZ29" si="46">IF($B14="K",$BM14,0)</f>
        <v>0</v>
      </c>
      <c r="BA14" s="417">
        <f t="shared" ref="BA14:BA29" si="47">IF($B14="A",$BM14,0)</f>
        <v>0</v>
      </c>
      <c r="BB14" s="412"/>
      <c r="BC14" s="413"/>
      <c r="BD14" s="414"/>
      <c r="BE14" s="413"/>
      <c r="BF14" s="413"/>
      <c r="BG14" s="414"/>
      <c r="BH14" s="414"/>
      <c r="BI14" s="414"/>
      <c r="BJ14" s="414"/>
      <c r="BK14" s="414"/>
      <c r="BL14" s="414"/>
      <c r="BM14" s="418">
        <f t="shared" ref="BM14:BM20" si="48">AK14*G14</f>
        <v>0</v>
      </c>
      <c r="BN14" s="442"/>
      <c r="BO14" s="106"/>
    </row>
    <row r="15" spans="1:67" ht="16.5" customHeight="1" x14ac:dyDescent="0.3">
      <c r="A15" s="110" t="s">
        <v>449</v>
      </c>
      <c r="B15" s="111" t="s">
        <v>128</v>
      </c>
      <c r="C15" s="134" t="s">
        <v>619</v>
      </c>
      <c r="D15" s="474" t="s">
        <v>627</v>
      </c>
      <c r="E15" s="474"/>
      <c r="F15" s="475"/>
      <c r="G15" s="112">
        <v>0</v>
      </c>
      <c r="H15" s="113"/>
      <c r="I15" s="370">
        <f>IF(D15="PV-app",'Prijsnormen €'!$B$31,'Prijsnormen €'!$B$32)</f>
        <v>4250</v>
      </c>
      <c r="J15" s="122"/>
      <c r="K15" s="136"/>
      <c r="L15" s="136"/>
      <c r="M15" s="136"/>
      <c r="N15" s="136"/>
      <c r="O15" s="136"/>
      <c r="P15" s="136"/>
      <c r="Q15" s="116"/>
      <c r="R15" s="114"/>
      <c r="S15" s="114"/>
      <c r="T15" s="114"/>
      <c r="U15" s="114"/>
      <c r="V15" s="114"/>
      <c r="W15" s="114"/>
      <c r="X15" s="124" t="s">
        <v>637</v>
      </c>
      <c r="Y15" s="248">
        <v>0</v>
      </c>
      <c r="Z15" s="127"/>
      <c r="AA15" s="476">
        <f>IF(Y15*'Prijsnormen €'!$B$30&gt;I15,I15,Y15*'Prijsnormen €'!$B$30)</f>
        <v>0</v>
      </c>
      <c r="AB15" s="477"/>
      <c r="AC15" s="114"/>
      <c r="AD15" s="365">
        <f>IF(A15=0,0,LOOKUP(A15,SoortWerk,Codetabel!F$2:F$4))</f>
        <v>1</v>
      </c>
      <c r="AE15" s="368">
        <f>IF($D15="afbraak-raming/offerte",0,IF($D15="diversen-raming/offerte",0,LOOKUP($Z$42,LijstGemeenten!C:C,LijstGemeenten!E:E)))</f>
        <v>0</v>
      </c>
      <c r="AF15" s="89"/>
      <c r="AG15" s="128"/>
      <c r="AH15" s="126"/>
      <c r="AI15" s="129">
        <f t="shared" si="42"/>
        <v>1</v>
      </c>
      <c r="AJ15" s="117">
        <f t="shared" si="43"/>
        <v>1.157</v>
      </c>
      <c r="AK15" s="92">
        <f>IF(Y15=0,0,AA15*AI15*AJ15)</f>
        <v>0</v>
      </c>
      <c r="AL15" s="93"/>
      <c r="AM15" s="118"/>
      <c r="AN15" s="119"/>
      <c r="AO15" s="120"/>
      <c r="AP15" s="118"/>
      <c r="AQ15" s="119"/>
      <c r="AR15" s="120"/>
      <c r="AS15" s="119"/>
      <c r="AT15" s="119"/>
      <c r="AU15" s="120"/>
      <c r="AV15" s="118">
        <f>IF($B15="H",LOOKUP($D15,Codetabel!$M:$M,Codetabel!$O:$O)*'Simulatie-tabel €'!$BM15,0)</f>
        <v>0</v>
      </c>
      <c r="AW15" s="119">
        <f>IF($B15="K",LOOKUP($D15,Codetabel!$M:$M,Codetabel!$O:$O)*'Simulatie-tabel €'!$BM15,0)</f>
        <v>0</v>
      </c>
      <c r="AX15" s="119">
        <f>IF($B15="A",LOOKUP($D15,Codetabel!$M:$M,Codetabel!$O:$O)*'Simulatie-tabel €'!$BM15,0)</f>
        <v>0</v>
      </c>
      <c r="AY15" s="98">
        <f t="shared" si="45"/>
        <v>0</v>
      </c>
      <c r="AZ15" s="99">
        <f t="shared" si="46"/>
        <v>0</v>
      </c>
      <c r="BA15" s="101">
        <f t="shared" si="47"/>
        <v>0</v>
      </c>
      <c r="BB15" s="118"/>
      <c r="BC15" s="119"/>
      <c r="BD15" s="120"/>
      <c r="BE15" s="119"/>
      <c r="BF15" s="119"/>
      <c r="BG15" s="120"/>
      <c r="BH15" s="120"/>
      <c r="BI15" s="120"/>
      <c r="BJ15" s="120"/>
      <c r="BK15" s="120"/>
      <c r="BL15" s="120"/>
      <c r="BM15" s="133">
        <f t="shared" si="48"/>
        <v>0</v>
      </c>
      <c r="BO15" s="106"/>
    </row>
    <row r="16" spans="1:67" ht="16.5" customHeight="1" x14ac:dyDescent="0.3">
      <c r="A16" s="110" t="s">
        <v>449</v>
      </c>
      <c r="B16" s="111" t="s">
        <v>128</v>
      </c>
      <c r="C16" s="134" t="s">
        <v>619</v>
      </c>
      <c r="D16" s="474" t="s">
        <v>628</v>
      </c>
      <c r="E16" s="474"/>
      <c r="F16" s="475"/>
      <c r="G16" s="112">
        <v>0</v>
      </c>
      <c r="H16" s="113"/>
      <c r="I16" s="370">
        <f>IF(D16="PV-app",'Prijsnormen €'!$B$31,'Prijsnormen €'!$B$32)</f>
        <v>6400</v>
      </c>
      <c r="J16" s="122"/>
      <c r="K16" s="136"/>
      <c r="L16" s="136"/>
      <c r="M16" s="136"/>
      <c r="N16" s="136"/>
      <c r="O16" s="136"/>
      <c r="P16" s="136"/>
      <c r="Q16" s="116"/>
      <c r="R16" s="114"/>
      <c r="S16" s="114"/>
      <c r="T16" s="114"/>
      <c r="U16" s="114"/>
      <c r="V16" s="114"/>
      <c r="W16" s="114"/>
      <c r="X16" s="124" t="s">
        <v>637</v>
      </c>
      <c r="Y16" s="248">
        <v>0</v>
      </c>
      <c r="Z16" s="127"/>
      <c r="AA16" s="476">
        <f>IF(Y16*'Prijsnormen €'!$B$30&gt;I16,I16,Y16*'Prijsnormen €'!$B$30)</f>
        <v>0</v>
      </c>
      <c r="AB16" s="477"/>
      <c r="AC16" s="114"/>
      <c r="AD16" s="365">
        <f>IF(A16=0,0,LOOKUP(A16,SoortWerk,Codetabel!F$2:F$4))</f>
        <v>1</v>
      </c>
      <c r="AE16" s="368">
        <f>IF($D16="afbraak-raming/offerte",0,IF($D16="diversen-raming/offerte",0,LOOKUP($Z$42,LijstGemeenten!C:C,LijstGemeenten!E:E)))</f>
        <v>0</v>
      </c>
      <c r="AF16" s="89"/>
      <c r="AG16" s="128"/>
      <c r="AH16" s="126"/>
      <c r="AI16" s="129">
        <f t="shared" si="42"/>
        <v>1</v>
      </c>
      <c r="AJ16" s="117">
        <f t="shared" si="43"/>
        <v>1.157</v>
      </c>
      <c r="AK16" s="92">
        <f>IF(Y16=0,0,AA16*AI16*AJ16)</f>
        <v>0</v>
      </c>
      <c r="AL16" s="93"/>
      <c r="AM16" s="118"/>
      <c r="AN16" s="119"/>
      <c r="AO16" s="120"/>
      <c r="AP16" s="118"/>
      <c r="AQ16" s="119"/>
      <c r="AR16" s="120"/>
      <c r="AS16" s="119"/>
      <c r="AT16" s="119"/>
      <c r="AU16" s="120"/>
      <c r="AV16" s="118">
        <f>IF($B16="H",LOOKUP($D16,Codetabel!$M:$M,Codetabel!$O:$O)*'Simulatie-tabel €'!$BM16,0)</f>
        <v>0</v>
      </c>
      <c r="AW16" s="119">
        <f>IF($B16="K",LOOKUP($D16,Codetabel!$M:$M,Codetabel!$O:$O)*'Simulatie-tabel €'!$BM16,0)</f>
        <v>0</v>
      </c>
      <c r="AX16" s="119">
        <f>IF($B16="A",LOOKUP($D16,Codetabel!$M:$M,Codetabel!$O:$O)*'Simulatie-tabel €'!$BM16,0)</f>
        <v>0</v>
      </c>
      <c r="AY16" s="98">
        <f t="shared" si="45"/>
        <v>0</v>
      </c>
      <c r="AZ16" s="99">
        <f t="shared" si="46"/>
        <v>0</v>
      </c>
      <c r="BA16" s="101">
        <f t="shared" si="47"/>
        <v>0</v>
      </c>
      <c r="BB16" s="118"/>
      <c r="BC16" s="119"/>
      <c r="BD16" s="120"/>
      <c r="BE16" s="119"/>
      <c r="BF16" s="119"/>
      <c r="BG16" s="120"/>
      <c r="BH16" s="120"/>
      <c r="BI16" s="120"/>
      <c r="BJ16" s="120"/>
      <c r="BK16" s="120"/>
      <c r="BL16" s="120"/>
      <c r="BM16" s="133">
        <f t="shared" si="48"/>
        <v>0</v>
      </c>
      <c r="BO16" s="106"/>
    </row>
    <row r="17" spans="1:67" ht="16.5" customHeight="1" x14ac:dyDescent="0.3">
      <c r="A17" s="110" t="s">
        <v>449</v>
      </c>
      <c r="B17" s="111" t="s">
        <v>128</v>
      </c>
      <c r="C17" s="134" t="s">
        <v>664</v>
      </c>
      <c r="D17" s="474" t="s">
        <v>624</v>
      </c>
      <c r="E17" s="474"/>
      <c r="F17" s="475"/>
      <c r="G17" s="112">
        <v>0</v>
      </c>
      <c r="H17" s="113"/>
      <c r="I17" s="114"/>
      <c r="J17" s="122"/>
      <c r="K17" s="123"/>
      <c r="L17" s="123"/>
      <c r="M17" s="123"/>
      <c r="N17" s="123"/>
      <c r="O17" s="123"/>
      <c r="P17" s="123"/>
      <c r="Q17" s="116"/>
      <c r="R17" s="114"/>
      <c r="S17" s="114"/>
      <c r="T17" s="114"/>
      <c r="U17" s="114"/>
      <c r="V17" s="114"/>
      <c r="W17" s="114"/>
      <c r="X17" s="124"/>
      <c r="Y17" s="125"/>
      <c r="Z17" s="127"/>
      <c r="AA17" s="476">
        <f>LOOKUP(D17,Codetabel!M:M,Codetabel!N:N)</f>
        <v>3700</v>
      </c>
      <c r="AB17" s="477"/>
      <c r="AC17" s="114"/>
      <c r="AD17" s="365">
        <f>IF(A17=0,0,LOOKUP(A17,SoortWerk,Codetabel!F$2:F$4))</f>
        <v>1</v>
      </c>
      <c r="AE17" s="368">
        <f>IF($D17="afbraak-raming/offerte",0,IF($D17="diversen-raming/offerte",0,LOOKUP($Z$42,LijstGemeenten!C:C,LijstGemeenten!E:E)))</f>
        <v>0</v>
      </c>
      <c r="AF17" s="89"/>
      <c r="AG17" s="128"/>
      <c r="AH17" s="126"/>
      <c r="AI17" s="129">
        <f t="shared" si="42"/>
        <v>1</v>
      </c>
      <c r="AJ17" s="117">
        <f t="shared" si="43"/>
        <v>1.157</v>
      </c>
      <c r="AK17" s="92">
        <f t="shared" si="44"/>
        <v>4280.9000000000005</v>
      </c>
      <c r="AL17" s="93"/>
      <c r="AM17" s="118"/>
      <c r="AN17" s="119"/>
      <c r="AO17" s="120"/>
      <c r="AP17" s="118"/>
      <c r="AQ17" s="119"/>
      <c r="AR17" s="120"/>
      <c r="AS17" s="119"/>
      <c r="AT17" s="119"/>
      <c r="AU17" s="120"/>
      <c r="AV17" s="118">
        <f>IF($B17="H",LOOKUP($D17,Codetabel!$M:$M,Codetabel!$O:$O)*'Simulatie-tabel €'!$BM17,0)</f>
        <v>0</v>
      </c>
      <c r="AW17" s="119">
        <f>IF($B17="K",LOOKUP($D17,Codetabel!$M:$M,Codetabel!$O:$O)*'Simulatie-tabel €'!$BM17,0)</f>
        <v>0</v>
      </c>
      <c r="AX17" s="119">
        <f>IF($B17="A",LOOKUP($D17,Codetabel!$M:$M,Codetabel!$O:$O)*'Simulatie-tabel €'!$BM17,0)</f>
        <v>0</v>
      </c>
      <c r="AY17" s="98">
        <f t="shared" si="45"/>
        <v>0</v>
      </c>
      <c r="AZ17" s="99">
        <f t="shared" si="46"/>
        <v>0</v>
      </c>
      <c r="BA17" s="101">
        <f t="shared" si="47"/>
        <v>0</v>
      </c>
      <c r="BB17" s="118"/>
      <c r="BC17" s="119"/>
      <c r="BD17" s="120"/>
      <c r="BE17" s="119"/>
      <c r="BF17" s="119"/>
      <c r="BG17" s="120"/>
      <c r="BH17" s="120"/>
      <c r="BI17" s="120"/>
      <c r="BJ17" s="120"/>
      <c r="BK17" s="120"/>
      <c r="BL17" s="120"/>
      <c r="BM17" s="133">
        <f t="shared" si="48"/>
        <v>0</v>
      </c>
      <c r="BO17" s="106"/>
    </row>
    <row r="18" spans="1:67" ht="16.5" customHeight="1" x14ac:dyDescent="0.3">
      <c r="A18" s="110" t="s">
        <v>449</v>
      </c>
      <c r="B18" s="111" t="s">
        <v>128</v>
      </c>
      <c r="C18" s="134" t="s">
        <v>1480</v>
      </c>
      <c r="D18" s="474" t="s">
        <v>1434</v>
      </c>
      <c r="E18" s="474"/>
      <c r="F18" s="475"/>
      <c r="G18" s="112">
        <v>0</v>
      </c>
      <c r="H18" s="113"/>
      <c r="I18" s="114"/>
      <c r="J18" s="122"/>
      <c r="K18" s="123"/>
      <c r="L18" s="123"/>
      <c r="M18" s="123"/>
      <c r="N18" s="123"/>
      <c r="O18" s="123"/>
      <c r="P18" s="123"/>
      <c r="Q18" s="116"/>
      <c r="R18" s="114"/>
      <c r="S18" s="114"/>
      <c r="T18" s="114"/>
      <c r="U18" s="114"/>
      <c r="V18" s="114"/>
      <c r="W18" s="114"/>
      <c r="X18" s="124"/>
      <c r="Y18" s="125"/>
      <c r="Z18" s="127"/>
      <c r="AA18" s="476">
        <f>LOOKUP(D18,Codetabel!M:M,Codetabel!N:N)</f>
        <v>3200</v>
      </c>
      <c r="AB18" s="477"/>
      <c r="AC18" s="114"/>
      <c r="AD18" s="365">
        <f>IF(A18=0,0,LOOKUP(A18,SoortWerk,Codetabel!F$2:F$4))</f>
        <v>1</v>
      </c>
      <c r="AE18" s="368">
        <f>IF($D18="afbraak-raming/offerte",0,IF($D18="diversen-raming/offerte",0,LOOKUP($Z$42,LijstGemeenten!C:C,LijstGemeenten!E:E)))</f>
        <v>0</v>
      </c>
      <c r="AF18" s="89"/>
      <c r="AG18" s="128"/>
      <c r="AH18" s="126"/>
      <c r="AI18" s="129">
        <f t="shared" ref="AI18" si="49">AD18*(1+AE18+AF18)</f>
        <v>1</v>
      </c>
      <c r="AJ18" s="117">
        <f t="shared" si="43"/>
        <v>1.157</v>
      </c>
      <c r="AK18" s="92">
        <f t="shared" ref="AK18" si="50">IF(J18=0,AA18*AI18*AJ18,J18*AA18*AI18*AJ18)</f>
        <v>3702.4</v>
      </c>
      <c r="AL18" s="93"/>
      <c r="AM18" s="118"/>
      <c r="AN18" s="119"/>
      <c r="AO18" s="120"/>
      <c r="AP18" s="118"/>
      <c r="AQ18" s="119"/>
      <c r="AR18" s="120"/>
      <c r="AS18" s="119"/>
      <c r="AT18" s="119"/>
      <c r="AU18" s="120"/>
      <c r="AV18" s="118">
        <f>IF($B18="H",LOOKUP($D18,Codetabel!$M:$M,Codetabel!$O:$O)*'Simulatie-tabel €'!$BM18,0)</f>
        <v>0</v>
      </c>
      <c r="AW18" s="119">
        <f>IF($B18="K",LOOKUP($D18,Codetabel!$M:$M,Codetabel!$O:$O)*'Simulatie-tabel €'!$BM18,0)</f>
        <v>0</v>
      </c>
      <c r="AX18" s="119">
        <f>IF($B18="A",LOOKUP($D18,Codetabel!$M:$M,Codetabel!$O:$O)*'Simulatie-tabel €'!$BM18,0)</f>
        <v>0</v>
      </c>
      <c r="AY18" s="98">
        <f t="shared" si="45"/>
        <v>0</v>
      </c>
      <c r="AZ18" s="99">
        <f t="shared" si="46"/>
        <v>0</v>
      </c>
      <c r="BA18" s="101">
        <f t="shared" si="47"/>
        <v>0</v>
      </c>
      <c r="BB18" s="118"/>
      <c r="BC18" s="119"/>
      <c r="BD18" s="120"/>
      <c r="BE18" s="119"/>
      <c r="BF18" s="119"/>
      <c r="BG18" s="120"/>
      <c r="BH18" s="120"/>
      <c r="BI18" s="120"/>
      <c r="BJ18" s="120"/>
      <c r="BK18" s="120"/>
      <c r="BL18" s="120"/>
      <c r="BM18" s="133">
        <f t="shared" ref="BM18" si="51">AK18*G18</f>
        <v>0</v>
      </c>
      <c r="BO18" s="106"/>
    </row>
    <row r="19" spans="1:67" ht="16.5" customHeight="1" x14ac:dyDescent="0.3">
      <c r="A19" s="110" t="s">
        <v>449</v>
      </c>
      <c r="B19" s="111" t="s">
        <v>128</v>
      </c>
      <c r="C19" s="134" t="s">
        <v>1481</v>
      </c>
      <c r="D19" s="474" t="s">
        <v>1433</v>
      </c>
      <c r="E19" s="474"/>
      <c r="F19" s="475"/>
      <c r="G19" s="112">
        <v>0</v>
      </c>
      <c r="H19" s="113"/>
      <c r="I19" s="114"/>
      <c r="J19" s="122"/>
      <c r="K19" s="123"/>
      <c r="L19" s="123"/>
      <c r="M19" s="123"/>
      <c r="N19" s="123"/>
      <c r="O19" s="123"/>
      <c r="P19" s="123"/>
      <c r="Q19" s="116"/>
      <c r="R19" s="114"/>
      <c r="S19" s="114"/>
      <c r="T19" s="114"/>
      <c r="U19" s="114"/>
      <c r="V19" s="114"/>
      <c r="W19" s="114"/>
      <c r="X19" s="124"/>
      <c r="Y19" s="125"/>
      <c r="Z19" s="127"/>
      <c r="AA19" s="476">
        <f>LOOKUP(D19,Codetabel!M:M,Codetabel!N:N)</f>
        <v>2700</v>
      </c>
      <c r="AB19" s="477"/>
      <c r="AC19" s="114"/>
      <c r="AD19" s="365">
        <f>IF(A19=0,0,LOOKUP(A19,SoortWerk,Codetabel!F$2:F$4))</f>
        <v>1</v>
      </c>
      <c r="AE19" s="368">
        <f>IF($D19="afbraak-raming/offerte",0,IF($D19="diversen-raming/offerte",0,LOOKUP($Z$42,LijstGemeenten!C:C,LijstGemeenten!E:E)))</f>
        <v>0</v>
      </c>
      <c r="AF19" s="89"/>
      <c r="AG19" s="128"/>
      <c r="AH19" s="126"/>
      <c r="AI19" s="129">
        <f t="shared" si="42"/>
        <v>1</v>
      </c>
      <c r="AJ19" s="117">
        <f t="shared" si="43"/>
        <v>1.157</v>
      </c>
      <c r="AK19" s="92">
        <f t="shared" si="44"/>
        <v>3123.9</v>
      </c>
      <c r="AL19" s="93"/>
      <c r="AM19" s="118"/>
      <c r="AN19" s="119"/>
      <c r="AO19" s="120"/>
      <c r="AP19" s="118"/>
      <c r="AQ19" s="119"/>
      <c r="AR19" s="120"/>
      <c r="AS19" s="119"/>
      <c r="AT19" s="119"/>
      <c r="AU19" s="120"/>
      <c r="AV19" s="118">
        <f>IF($B19="H",LOOKUP($D19,Codetabel!$M:$M,Codetabel!$O:$O)*'Simulatie-tabel €'!$BM19,0)</f>
        <v>0</v>
      </c>
      <c r="AW19" s="119">
        <f>IF($B19="K",LOOKUP($D19,Codetabel!$M:$M,Codetabel!$O:$O)*'Simulatie-tabel €'!$BM19,0)</f>
        <v>0</v>
      </c>
      <c r="AX19" s="119">
        <f>IF($B19="A",LOOKUP($D19,Codetabel!$M:$M,Codetabel!$O:$O)*'Simulatie-tabel €'!$BM19,0)</f>
        <v>0</v>
      </c>
      <c r="AY19" s="98">
        <f t="shared" si="45"/>
        <v>0</v>
      </c>
      <c r="AZ19" s="99">
        <f t="shared" si="46"/>
        <v>0</v>
      </c>
      <c r="BA19" s="101">
        <f t="shared" si="47"/>
        <v>0</v>
      </c>
      <c r="BB19" s="118"/>
      <c r="BC19" s="119"/>
      <c r="BD19" s="120"/>
      <c r="BE19" s="119"/>
      <c r="BF19" s="119"/>
      <c r="BG19" s="120"/>
      <c r="BH19" s="120"/>
      <c r="BI19" s="120"/>
      <c r="BJ19" s="120"/>
      <c r="BK19" s="120"/>
      <c r="BL19" s="120"/>
      <c r="BM19" s="133">
        <f t="shared" si="48"/>
        <v>0</v>
      </c>
      <c r="BO19" s="106"/>
    </row>
    <row r="20" spans="1:67" ht="16.5" customHeight="1" x14ac:dyDescent="0.3">
      <c r="A20" s="110" t="s">
        <v>449</v>
      </c>
      <c r="B20" s="111" t="s">
        <v>128</v>
      </c>
      <c r="C20" s="121" t="s">
        <v>1479</v>
      </c>
      <c r="D20" s="474" t="s">
        <v>594</v>
      </c>
      <c r="E20" s="474"/>
      <c r="F20" s="475"/>
      <c r="G20" s="112">
        <v>0</v>
      </c>
      <c r="H20" s="113"/>
      <c r="I20" s="114"/>
      <c r="J20" s="135">
        <v>0</v>
      </c>
      <c r="K20" s="136"/>
      <c r="L20" s="136"/>
      <c r="M20" s="136"/>
      <c r="N20" s="136"/>
      <c r="O20" s="136"/>
      <c r="P20" s="136"/>
      <c r="Q20" s="116"/>
      <c r="R20" s="114"/>
      <c r="S20" s="114"/>
      <c r="T20" s="114"/>
      <c r="U20" s="114"/>
      <c r="V20" s="114"/>
      <c r="W20" s="114"/>
      <c r="X20" s="124"/>
      <c r="Y20" s="248"/>
      <c r="Z20" s="127"/>
      <c r="AA20" s="476">
        <f>LOOKUP(D20,Codetabel!M:M,Codetabel!N:N)</f>
        <v>620</v>
      </c>
      <c r="AB20" s="477"/>
      <c r="AC20" s="114"/>
      <c r="AD20" s="365">
        <f>IF(A20=0,0,LOOKUP(A20,SoortWerk,Codetabel!F$2:F$4))</f>
        <v>1</v>
      </c>
      <c r="AE20" s="368">
        <f>IF($D20="afbraak-raming/offerte",0,IF($D20="diversen-raming/offerte",0,LOOKUP($Z$42,LijstGemeenten!C:C,LijstGemeenten!E:E)))</f>
        <v>0</v>
      </c>
      <c r="AF20" s="89"/>
      <c r="AG20" s="128"/>
      <c r="AH20" s="126"/>
      <c r="AI20" s="129">
        <f t="shared" si="42"/>
        <v>1</v>
      </c>
      <c r="AJ20" s="117">
        <f t="shared" si="43"/>
        <v>1.157</v>
      </c>
      <c r="AK20" s="92">
        <f t="shared" si="44"/>
        <v>717.34</v>
      </c>
      <c r="AL20" s="93"/>
      <c r="AM20" s="118"/>
      <c r="AN20" s="119"/>
      <c r="AO20" s="120"/>
      <c r="AP20" s="118"/>
      <c r="AQ20" s="119"/>
      <c r="AR20" s="120"/>
      <c r="AS20" s="119"/>
      <c r="AT20" s="119"/>
      <c r="AU20" s="120"/>
      <c r="AV20" s="118">
        <f>IF($B20="H",LOOKUP($D20,Codetabel!$M:$M,Codetabel!$O:$O)*'Simulatie-tabel €'!$BM20,0)</f>
        <v>0</v>
      </c>
      <c r="AW20" s="119">
        <f>IF($B20="K",LOOKUP($D20,Codetabel!$M:$M,Codetabel!$O:$O)*'Simulatie-tabel €'!$BM20,0)</f>
        <v>0</v>
      </c>
      <c r="AX20" s="119">
        <f>IF($B20="A",LOOKUP($D20,Codetabel!$M:$M,Codetabel!$O:$O)*'Simulatie-tabel €'!$BM20,0)</f>
        <v>0</v>
      </c>
      <c r="AY20" s="98">
        <f t="shared" si="45"/>
        <v>0</v>
      </c>
      <c r="AZ20" s="99">
        <f t="shared" si="46"/>
        <v>0</v>
      </c>
      <c r="BA20" s="101">
        <f t="shared" si="47"/>
        <v>0</v>
      </c>
      <c r="BB20" s="118"/>
      <c r="BC20" s="119"/>
      <c r="BD20" s="120"/>
      <c r="BE20" s="119"/>
      <c r="BF20" s="119"/>
      <c r="BG20" s="120"/>
      <c r="BH20" s="120"/>
      <c r="BI20" s="120"/>
      <c r="BJ20" s="120"/>
      <c r="BK20" s="120"/>
      <c r="BL20" s="120"/>
      <c r="BM20" s="133">
        <f t="shared" si="48"/>
        <v>0</v>
      </c>
      <c r="BO20" s="106"/>
    </row>
    <row r="21" spans="1:67" ht="16.5" customHeight="1" x14ac:dyDescent="0.3">
      <c r="A21" s="110" t="s">
        <v>449</v>
      </c>
      <c r="B21" s="111" t="s">
        <v>128</v>
      </c>
      <c r="C21" s="121" t="s">
        <v>676</v>
      </c>
      <c r="D21" s="474" t="s">
        <v>675</v>
      </c>
      <c r="E21" s="474"/>
      <c r="F21" s="475"/>
      <c r="G21" s="112">
        <v>0</v>
      </c>
      <c r="H21" s="113"/>
      <c r="I21" s="114"/>
      <c r="J21" s="122"/>
      <c r="K21" s="123"/>
      <c r="L21" s="123"/>
      <c r="M21" s="123"/>
      <c r="N21" s="123"/>
      <c r="O21" s="123"/>
      <c r="P21" s="123"/>
      <c r="Q21" s="116"/>
      <c r="R21" s="114"/>
      <c r="S21" s="114"/>
      <c r="T21" s="114"/>
      <c r="U21" s="114"/>
      <c r="V21" s="114"/>
      <c r="W21" s="114"/>
      <c r="X21" s="124" t="s">
        <v>652</v>
      </c>
      <c r="Y21" s="125">
        <v>0</v>
      </c>
      <c r="Z21" s="127"/>
      <c r="AA21" s="476">
        <f>IF(Y21=0,LOOKUP(D21,Codetabel!M:M,Codetabel!N:N),G21*LOOKUP(D21,Codetabel!M:M,Codetabel!N:N)+Y21*'Prijsnormen €'!$B$41)</f>
        <v>2500</v>
      </c>
      <c r="AB21" s="477"/>
      <c r="AC21" s="114"/>
      <c r="AD21" s="365">
        <f>IF(A21=0,0,LOOKUP(A21,SoortWerk,Codetabel!F$2:F$4))</f>
        <v>1</v>
      </c>
      <c r="AE21" s="368">
        <f>IF($D21="afbraak-raming/offerte",0,IF($D21="diversen-raming/offerte",0,LOOKUP($Z$42,LijstGemeenten!C:C,LijstGemeenten!E:E)))</f>
        <v>0</v>
      </c>
      <c r="AF21" s="89"/>
      <c r="AG21" s="128"/>
      <c r="AH21" s="126"/>
      <c r="AI21" s="129">
        <f t="shared" si="42"/>
        <v>1</v>
      </c>
      <c r="AJ21" s="117">
        <f t="shared" si="43"/>
        <v>1.157</v>
      </c>
      <c r="AK21" s="92">
        <f>IF(G21=0,0,IF(J21=0,AA21*AI21*AJ21,J21*AA21*AI21*AJ21))</f>
        <v>0</v>
      </c>
      <c r="AL21" s="93"/>
      <c r="AM21" s="118"/>
      <c r="AN21" s="119"/>
      <c r="AO21" s="120"/>
      <c r="AP21" s="118"/>
      <c r="AQ21" s="119"/>
      <c r="AR21" s="120"/>
      <c r="AS21" s="119"/>
      <c r="AT21" s="119"/>
      <c r="AU21" s="120"/>
      <c r="AV21" s="118">
        <f>IF($B21="H",LOOKUP($D21,Codetabel!$M:$M,Codetabel!$O:$O)*'Simulatie-tabel €'!$BM21,0)</f>
        <v>0</v>
      </c>
      <c r="AW21" s="119">
        <f>IF($B21="K",LOOKUP($D21,Codetabel!$M:$M,Codetabel!$O:$O)*'Simulatie-tabel €'!$BM21,0)</f>
        <v>0</v>
      </c>
      <c r="AX21" s="119">
        <f>IF($B21="A",LOOKUP($D21,Codetabel!$M:$M,Codetabel!$O:$O)*'Simulatie-tabel €'!$BM21,0)</f>
        <v>0</v>
      </c>
      <c r="AY21" s="98">
        <f t="shared" si="45"/>
        <v>0</v>
      </c>
      <c r="AZ21" s="99">
        <f t="shared" si="46"/>
        <v>0</v>
      </c>
      <c r="BA21" s="101">
        <f t="shared" si="47"/>
        <v>0</v>
      </c>
      <c r="BB21" s="118"/>
      <c r="BC21" s="119"/>
      <c r="BD21" s="120"/>
      <c r="BE21" s="119"/>
      <c r="BF21" s="119"/>
      <c r="BG21" s="120"/>
      <c r="BH21" s="120"/>
      <c r="BI21" s="120"/>
      <c r="BJ21" s="120"/>
      <c r="BK21" s="120"/>
      <c r="BL21" s="120"/>
      <c r="BM21" s="133">
        <f>IF(Y21=0,AK21*G21,AK21)</f>
        <v>0</v>
      </c>
      <c r="BO21" s="106"/>
    </row>
    <row r="22" spans="1:67" ht="16.5" customHeight="1" x14ac:dyDescent="0.3">
      <c r="A22" s="110" t="s">
        <v>449</v>
      </c>
      <c r="B22" s="111" t="s">
        <v>128</v>
      </c>
      <c r="C22" s="121" t="s">
        <v>677</v>
      </c>
      <c r="D22" s="474" t="s">
        <v>675</v>
      </c>
      <c r="E22" s="474"/>
      <c r="F22" s="475"/>
      <c r="G22" s="112">
        <v>0</v>
      </c>
      <c r="H22" s="113"/>
      <c r="I22" s="114"/>
      <c r="J22" s="122"/>
      <c r="K22" s="136"/>
      <c r="L22" s="136"/>
      <c r="M22" s="136"/>
      <c r="N22" s="136"/>
      <c r="O22" s="136"/>
      <c r="P22" s="136"/>
      <c r="Q22" s="116"/>
      <c r="R22" s="114"/>
      <c r="S22" s="114"/>
      <c r="T22" s="114"/>
      <c r="U22" s="114"/>
      <c r="V22" s="114"/>
      <c r="W22" s="114"/>
      <c r="X22" s="124" t="s">
        <v>663</v>
      </c>
      <c r="Y22" s="125">
        <v>0</v>
      </c>
      <c r="Z22" s="127"/>
      <c r="AA22" s="476">
        <f>IF(Y22=0,LOOKUP(D22,Codetabel!M:M,Codetabel!N:N),G22*LOOKUP(D22,Codetabel!M:M,Codetabel!N:N)+Y22*'Prijsnormen €'!$B$41)</f>
        <v>2500</v>
      </c>
      <c r="AB22" s="477"/>
      <c r="AC22" s="114"/>
      <c r="AD22" s="365">
        <f>IF(A22=0,0,LOOKUP(A22,SoortWerk,Codetabel!F$2:F$4))</f>
        <v>1</v>
      </c>
      <c r="AE22" s="368">
        <f>IF($D22="afbraak-raming/offerte",0,IF($D22="diversen-raming/offerte",0,LOOKUP($Z$42,LijstGemeenten!C:C,LijstGemeenten!E:E)))</f>
        <v>0</v>
      </c>
      <c r="AF22" s="89"/>
      <c r="AG22" s="128"/>
      <c r="AH22" s="126"/>
      <c r="AI22" s="129">
        <f t="shared" si="42"/>
        <v>1</v>
      </c>
      <c r="AJ22" s="117">
        <f t="shared" si="43"/>
        <v>1.157</v>
      </c>
      <c r="AK22" s="92">
        <f>IF(G22=0,0,IF(J22=0,AA22*AI22*AJ22,J22*AA22*AI22*AJ22))</f>
        <v>0</v>
      </c>
      <c r="AL22" s="93"/>
      <c r="AM22" s="118"/>
      <c r="AN22" s="119"/>
      <c r="AO22" s="120"/>
      <c r="AP22" s="118"/>
      <c r="AQ22" s="119"/>
      <c r="AR22" s="120"/>
      <c r="AS22" s="119"/>
      <c r="AT22" s="119"/>
      <c r="AU22" s="120"/>
      <c r="AV22" s="118">
        <f>IF($B22="H",LOOKUP($D22,Codetabel!$M:$M,Codetabel!$O:$O)*'Simulatie-tabel €'!$BM22,0)</f>
        <v>0</v>
      </c>
      <c r="AW22" s="119">
        <f>IF($B22="K",LOOKUP($D22,Codetabel!$M:$M,Codetabel!$O:$O)*'Simulatie-tabel €'!$BM22,0)</f>
        <v>0</v>
      </c>
      <c r="AX22" s="119">
        <f>IF($B22="A",LOOKUP($D22,Codetabel!$M:$M,Codetabel!$O:$O)*'Simulatie-tabel €'!$BM22,0)</f>
        <v>0</v>
      </c>
      <c r="AY22" s="98">
        <f t="shared" si="45"/>
        <v>0</v>
      </c>
      <c r="AZ22" s="99">
        <f t="shared" si="46"/>
        <v>0</v>
      </c>
      <c r="BA22" s="101">
        <f t="shared" si="47"/>
        <v>0</v>
      </c>
      <c r="BB22" s="130"/>
      <c r="BC22" s="131"/>
      <c r="BD22" s="132"/>
      <c r="BE22" s="131"/>
      <c r="BF22" s="131"/>
      <c r="BG22" s="132"/>
      <c r="BH22" s="132"/>
      <c r="BI22" s="132"/>
      <c r="BJ22" s="132"/>
      <c r="BK22" s="132"/>
      <c r="BL22" s="132"/>
      <c r="BM22" s="133">
        <f>AK22</f>
        <v>0</v>
      </c>
      <c r="BO22" s="106"/>
    </row>
    <row r="23" spans="1:67" ht="16.5" customHeight="1" x14ac:dyDescent="0.3">
      <c r="A23" s="110" t="s">
        <v>449</v>
      </c>
      <c r="B23" s="111" t="s">
        <v>128</v>
      </c>
      <c r="C23" s="137" t="s">
        <v>665</v>
      </c>
      <c r="D23" s="474" t="s">
        <v>92</v>
      </c>
      <c r="E23" s="474"/>
      <c r="F23" s="475"/>
      <c r="G23" s="112">
        <v>0</v>
      </c>
      <c r="H23" s="113"/>
      <c r="I23" s="114"/>
      <c r="J23" s="122"/>
      <c r="K23" s="136"/>
      <c r="L23" s="136"/>
      <c r="M23" s="136"/>
      <c r="N23" s="136"/>
      <c r="O23" s="136"/>
      <c r="P23" s="136"/>
      <c r="Q23" s="116"/>
      <c r="R23" s="114"/>
      <c r="S23" s="114"/>
      <c r="T23" s="114"/>
      <c r="U23" s="114"/>
      <c r="V23" s="114"/>
      <c r="W23" s="114"/>
      <c r="X23" s="124"/>
      <c r="Y23" s="248"/>
      <c r="Z23" s="127"/>
      <c r="AA23" s="476">
        <f>LOOKUP(D23,Codetabel!M:M,Codetabel!N:N)</f>
        <v>26000</v>
      </c>
      <c r="AB23" s="477"/>
      <c r="AC23" s="114"/>
      <c r="AD23" s="365">
        <f>IF(A23=0,0,LOOKUP(A23,SoortWerk,Codetabel!F$2:F$4))</f>
        <v>1</v>
      </c>
      <c r="AE23" s="368">
        <f>IF($D23="afbraak-raming/offerte",0,IF($D23="diversen-raming/offerte",0,LOOKUP($Z$42,LijstGemeenten!C:C,LijstGemeenten!E:E)))</f>
        <v>0</v>
      </c>
      <c r="AF23" s="89"/>
      <c r="AG23" s="128"/>
      <c r="AH23" s="126"/>
      <c r="AI23" s="129">
        <f t="shared" si="42"/>
        <v>1</v>
      </c>
      <c r="AJ23" s="117">
        <f t="shared" si="43"/>
        <v>1.157</v>
      </c>
      <c r="AK23" s="92">
        <f t="shared" si="44"/>
        <v>30082</v>
      </c>
      <c r="AL23" s="93"/>
      <c r="AM23" s="118"/>
      <c r="AN23" s="119"/>
      <c r="AO23" s="120"/>
      <c r="AP23" s="118"/>
      <c r="AQ23" s="119"/>
      <c r="AR23" s="120"/>
      <c r="AS23" s="119"/>
      <c r="AT23" s="119"/>
      <c r="AU23" s="120"/>
      <c r="AV23" s="118">
        <f>IF($B23="H",LOOKUP($D23,Codetabel!$M:$M,Codetabel!$O:$O)*'Simulatie-tabel €'!$BM23,0)</f>
        <v>0</v>
      </c>
      <c r="AW23" s="119">
        <f>IF($B23="K",LOOKUP($D23,Codetabel!$M:$M,Codetabel!$O:$O)*'Simulatie-tabel €'!$BM23,0)</f>
        <v>0</v>
      </c>
      <c r="AX23" s="119">
        <f>IF($B23="A",LOOKUP($D23,Codetabel!$M:$M,Codetabel!$O:$O)*'Simulatie-tabel €'!$BM23,0)</f>
        <v>0</v>
      </c>
      <c r="AY23" s="98">
        <f t="shared" si="45"/>
        <v>0</v>
      </c>
      <c r="AZ23" s="99">
        <f t="shared" si="46"/>
        <v>0</v>
      </c>
      <c r="BA23" s="101">
        <f t="shared" si="47"/>
        <v>0</v>
      </c>
      <c r="BB23" s="118"/>
      <c r="BC23" s="119"/>
      <c r="BD23" s="120"/>
      <c r="BE23" s="119"/>
      <c r="BF23" s="119"/>
      <c r="BG23" s="120"/>
      <c r="BH23" s="120"/>
      <c r="BI23" s="120"/>
      <c r="BJ23" s="120"/>
      <c r="BK23" s="120"/>
      <c r="BL23" s="120"/>
      <c r="BM23" s="133">
        <f t="shared" ref="BM23:BM29" si="52">AK23*G23</f>
        <v>0</v>
      </c>
      <c r="BO23" s="106"/>
    </row>
    <row r="24" spans="1:67" ht="16.5" customHeight="1" x14ac:dyDescent="0.3">
      <c r="A24" s="110" t="s">
        <v>449</v>
      </c>
      <c r="B24" s="111" t="s">
        <v>128</v>
      </c>
      <c r="C24" s="137" t="s">
        <v>1478</v>
      </c>
      <c r="D24" s="474" t="s">
        <v>464</v>
      </c>
      <c r="E24" s="474"/>
      <c r="F24" s="475"/>
      <c r="G24" s="112">
        <v>0</v>
      </c>
      <c r="H24" s="113"/>
      <c r="I24" s="114"/>
      <c r="J24" s="135">
        <v>0</v>
      </c>
      <c r="K24" s="136"/>
      <c r="L24" s="136"/>
      <c r="M24" s="136"/>
      <c r="N24" s="136"/>
      <c r="O24" s="136"/>
      <c r="P24" s="136"/>
      <c r="Q24" s="116"/>
      <c r="R24" s="114"/>
      <c r="S24" s="114"/>
      <c r="T24" s="114"/>
      <c r="U24" s="114"/>
      <c r="V24" s="114"/>
      <c r="W24" s="114"/>
      <c r="X24" s="124"/>
      <c r="Y24" s="248"/>
      <c r="Z24" s="127"/>
      <c r="AA24" s="476">
        <f>LOOKUP(D24,Codetabel!M:M,Codetabel!N:N)</f>
        <v>8000</v>
      </c>
      <c r="AB24" s="477"/>
      <c r="AC24" s="114"/>
      <c r="AD24" s="365">
        <f>IF(A24=0,0,LOOKUP(A24,SoortWerk,Codetabel!F$2:F$4))</f>
        <v>1</v>
      </c>
      <c r="AE24" s="368">
        <f>IF($D24="afbraak-raming/offerte",0,IF($D24="diversen-raming/offerte",0,LOOKUP($Z$42,LijstGemeenten!C:C,LijstGemeenten!E:E)))</f>
        <v>0</v>
      </c>
      <c r="AF24" s="89"/>
      <c r="AG24" s="128"/>
      <c r="AH24" s="126"/>
      <c r="AI24" s="129">
        <f t="shared" si="42"/>
        <v>1</v>
      </c>
      <c r="AJ24" s="117">
        <f t="shared" si="43"/>
        <v>1.157</v>
      </c>
      <c r="AK24" s="92">
        <f t="shared" si="44"/>
        <v>9256</v>
      </c>
      <c r="AL24" s="93"/>
      <c r="AM24" s="118"/>
      <c r="AN24" s="119"/>
      <c r="AO24" s="120"/>
      <c r="AP24" s="118"/>
      <c r="AQ24" s="119"/>
      <c r="AR24" s="120"/>
      <c r="AS24" s="119"/>
      <c r="AT24" s="119"/>
      <c r="AU24" s="120"/>
      <c r="AV24" s="118">
        <f>IF($B24="H",LOOKUP($D24,Codetabel!$M:$M,Codetabel!$O:$O)*'Simulatie-tabel €'!$BM24,0)</f>
        <v>0</v>
      </c>
      <c r="AW24" s="119">
        <f>IF($B24="K",LOOKUP($D24,Codetabel!$M:$M,Codetabel!$O:$O)*'Simulatie-tabel €'!$BM24,0)</f>
        <v>0</v>
      </c>
      <c r="AX24" s="119">
        <f>IF($B24="A",LOOKUP($D24,Codetabel!$M:$M,Codetabel!$O:$O)*'Simulatie-tabel €'!$BM24,0)</f>
        <v>0</v>
      </c>
      <c r="AY24" s="98">
        <f t="shared" si="45"/>
        <v>0</v>
      </c>
      <c r="AZ24" s="99">
        <f t="shared" si="46"/>
        <v>0</v>
      </c>
      <c r="BA24" s="101">
        <f t="shared" si="47"/>
        <v>0</v>
      </c>
      <c r="BB24" s="118"/>
      <c r="BC24" s="119"/>
      <c r="BD24" s="120"/>
      <c r="BE24" s="119"/>
      <c r="BF24" s="119"/>
      <c r="BG24" s="120"/>
      <c r="BH24" s="120"/>
      <c r="BI24" s="120"/>
      <c r="BJ24" s="120"/>
      <c r="BK24" s="120"/>
      <c r="BL24" s="120"/>
      <c r="BM24" s="133">
        <f t="shared" si="52"/>
        <v>0</v>
      </c>
      <c r="BO24" s="106"/>
    </row>
    <row r="25" spans="1:67" ht="16.5" customHeight="1" x14ac:dyDescent="0.3">
      <c r="A25" s="110" t="s">
        <v>449</v>
      </c>
      <c r="B25" s="111" t="s">
        <v>128</v>
      </c>
      <c r="C25" s="134" t="s">
        <v>666</v>
      </c>
      <c r="D25" s="474" t="s">
        <v>75</v>
      </c>
      <c r="E25" s="474"/>
      <c r="F25" s="475"/>
      <c r="G25" s="112">
        <v>0</v>
      </c>
      <c r="H25" s="113"/>
      <c r="I25" s="114"/>
      <c r="J25" s="135">
        <v>0</v>
      </c>
      <c r="K25" s="136"/>
      <c r="L25" s="136"/>
      <c r="M25" s="136"/>
      <c r="N25" s="136"/>
      <c r="O25" s="136"/>
      <c r="P25" s="136"/>
      <c r="Q25" s="116"/>
      <c r="R25" s="114"/>
      <c r="S25" s="114"/>
      <c r="T25" s="114"/>
      <c r="U25" s="114"/>
      <c r="V25" s="114"/>
      <c r="W25" s="114"/>
      <c r="X25" s="124"/>
      <c r="Y25" s="248"/>
      <c r="Z25" s="127"/>
      <c r="AA25" s="476">
        <f>LOOKUP(D25,Codetabel!M:M,Codetabel!N:N)</f>
        <v>810</v>
      </c>
      <c r="AB25" s="477"/>
      <c r="AC25" s="114"/>
      <c r="AD25" s="365">
        <f>IF(A25=0,0,LOOKUP(A25,SoortWerk,Codetabel!F$2:F$4))</f>
        <v>1</v>
      </c>
      <c r="AE25" s="368">
        <f>IF($D25="afbraak-raming/offerte",0,IF($D25="diversen-raming/offerte",0,LOOKUP($Z$42,LijstGemeenten!C:C,LijstGemeenten!E:E)))</f>
        <v>0</v>
      </c>
      <c r="AF25" s="89"/>
      <c r="AG25" s="128"/>
      <c r="AH25" s="126"/>
      <c r="AI25" s="129">
        <f t="shared" si="42"/>
        <v>1</v>
      </c>
      <c r="AJ25" s="117">
        <f t="shared" si="43"/>
        <v>1.157</v>
      </c>
      <c r="AK25" s="92">
        <f t="shared" si="44"/>
        <v>937.17000000000007</v>
      </c>
      <c r="AL25" s="93"/>
      <c r="AM25" s="118"/>
      <c r="AN25" s="119"/>
      <c r="AO25" s="120"/>
      <c r="AP25" s="118"/>
      <c r="AQ25" s="119"/>
      <c r="AR25" s="120"/>
      <c r="AS25" s="119"/>
      <c r="AT25" s="119"/>
      <c r="AU25" s="120"/>
      <c r="AV25" s="118">
        <f>IF($B25="H",LOOKUP($D25,Codetabel!$M:$M,Codetabel!$O:$O)*'Simulatie-tabel €'!$BM25,0)</f>
        <v>0</v>
      </c>
      <c r="AW25" s="119">
        <f>IF($B25="K",LOOKUP($D25,Codetabel!$M:$M,Codetabel!$O:$O)*'Simulatie-tabel €'!$BM25,0)</f>
        <v>0</v>
      </c>
      <c r="AX25" s="119">
        <f>IF($B25="A",LOOKUP($D25,Codetabel!$M:$M,Codetabel!$O:$O)*'Simulatie-tabel €'!$BM25,0)</f>
        <v>0</v>
      </c>
      <c r="AY25" s="98">
        <f t="shared" si="45"/>
        <v>0</v>
      </c>
      <c r="AZ25" s="99">
        <f t="shared" si="46"/>
        <v>0</v>
      </c>
      <c r="BA25" s="101">
        <f t="shared" si="47"/>
        <v>0</v>
      </c>
      <c r="BB25" s="118"/>
      <c r="BC25" s="119"/>
      <c r="BD25" s="120"/>
      <c r="BE25" s="119"/>
      <c r="BF25" s="119"/>
      <c r="BG25" s="120"/>
      <c r="BH25" s="120"/>
      <c r="BI25" s="120"/>
      <c r="BJ25" s="120"/>
      <c r="BK25" s="120"/>
      <c r="BL25" s="120"/>
      <c r="BM25" s="133">
        <f t="shared" si="52"/>
        <v>0</v>
      </c>
      <c r="BO25" s="106"/>
    </row>
    <row r="26" spans="1:67" ht="16.5" customHeight="1" x14ac:dyDescent="0.3">
      <c r="A26" s="110" t="s">
        <v>449</v>
      </c>
      <c r="B26" s="111" t="s">
        <v>128</v>
      </c>
      <c r="C26" s="121" t="s">
        <v>667</v>
      </c>
      <c r="D26" s="474" t="s">
        <v>77</v>
      </c>
      <c r="E26" s="474"/>
      <c r="F26" s="475"/>
      <c r="G26" s="112">
        <v>0</v>
      </c>
      <c r="H26" s="113"/>
      <c r="I26" s="114"/>
      <c r="J26" s="135">
        <v>0</v>
      </c>
      <c r="K26" s="136"/>
      <c r="L26" s="136"/>
      <c r="M26" s="136"/>
      <c r="N26" s="136"/>
      <c r="O26" s="136"/>
      <c r="P26" s="136"/>
      <c r="Q26" s="116"/>
      <c r="R26" s="114"/>
      <c r="S26" s="114"/>
      <c r="T26" s="114"/>
      <c r="U26" s="114"/>
      <c r="V26" s="114"/>
      <c r="W26" s="114"/>
      <c r="X26" s="124"/>
      <c r="Y26" s="248"/>
      <c r="Z26" s="127"/>
      <c r="AA26" s="476">
        <f>LOOKUP(D26,Codetabel!M:M,Codetabel!N:N)</f>
        <v>810</v>
      </c>
      <c r="AB26" s="477"/>
      <c r="AC26" s="114"/>
      <c r="AD26" s="365">
        <f>IF(A26=0,0,LOOKUP(A26,SoortWerk,Codetabel!F$2:F$4))</f>
        <v>1</v>
      </c>
      <c r="AE26" s="368">
        <f>IF($D26="afbraak-raming/offerte",0,IF($D26="diversen-raming/offerte",0,LOOKUP($Z$42,LijstGemeenten!C:C,LijstGemeenten!E:E)))</f>
        <v>0</v>
      </c>
      <c r="AF26" s="89"/>
      <c r="AG26" s="128"/>
      <c r="AH26" s="126"/>
      <c r="AI26" s="129">
        <f t="shared" si="42"/>
        <v>1</v>
      </c>
      <c r="AJ26" s="117">
        <f t="shared" si="43"/>
        <v>1.157</v>
      </c>
      <c r="AK26" s="92">
        <f t="shared" si="44"/>
        <v>937.17000000000007</v>
      </c>
      <c r="AL26" s="93"/>
      <c r="AM26" s="118"/>
      <c r="AN26" s="119"/>
      <c r="AO26" s="120"/>
      <c r="AP26" s="118"/>
      <c r="AQ26" s="119"/>
      <c r="AR26" s="120"/>
      <c r="AS26" s="119"/>
      <c r="AT26" s="119"/>
      <c r="AU26" s="120"/>
      <c r="AV26" s="118">
        <f>IF($B26="H",LOOKUP($D26,Codetabel!$M:$M,Codetabel!$O:$O)*'Simulatie-tabel €'!$BM26,0)</f>
        <v>0</v>
      </c>
      <c r="AW26" s="119">
        <f>IF($B26="K",LOOKUP($D26,Codetabel!$M:$M,Codetabel!$O:$O)*'Simulatie-tabel €'!$BM26,0)</f>
        <v>0</v>
      </c>
      <c r="AX26" s="119">
        <f>IF($B26="A",LOOKUP($D26,Codetabel!$M:$M,Codetabel!$O:$O)*'Simulatie-tabel €'!$BM26,0)</f>
        <v>0</v>
      </c>
      <c r="AY26" s="98">
        <f t="shared" si="45"/>
        <v>0</v>
      </c>
      <c r="AZ26" s="99">
        <f t="shared" si="46"/>
        <v>0</v>
      </c>
      <c r="BA26" s="101">
        <f t="shared" si="47"/>
        <v>0</v>
      </c>
      <c r="BB26" s="118"/>
      <c r="BC26" s="119"/>
      <c r="BD26" s="120"/>
      <c r="BE26" s="119"/>
      <c r="BF26" s="119"/>
      <c r="BG26" s="120"/>
      <c r="BH26" s="120"/>
      <c r="BI26" s="120"/>
      <c r="BJ26" s="120"/>
      <c r="BK26" s="120"/>
      <c r="BL26" s="120"/>
      <c r="BM26" s="133">
        <f t="shared" si="52"/>
        <v>0</v>
      </c>
      <c r="BO26" s="106"/>
    </row>
    <row r="27" spans="1:67" ht="16.5" customHeight="1" x14ac:dyDescent="0.3">
      <c r="A27" s="110" t="s">
        <v>449</v>
      </c>
      <c r="B27" s="111" t="s">
        <v>128</v>
      </c>
      <c r="C27" s="121" t="s">
        <v>1461</v>
      </c>
      <c r="D27" s="474" t="s">
        <v>1436</v>
      </c>
      <c r="E27" s="474"/>
      <c r="F27" s="475"/>
      <c r="G27" s="112">
        <v>1</v>
      </c>
      <c r="H27" s="113"/>
      <c r="I27" s="114"/>
      <c r="J27" s="122"/>
      <c r="K27" s="123"/>
      <c r="L27" s="123"/>
      <c r="M27" s="123"/>
      <c r="N27" s="123"/>
      <c r="O27" s="123"/>
      <c r="P27" s="123"/>
      <c r="Q27" s="116"/>
      <c r="R27" s="114"/>
      <c r="S27" s="114"/>
      <c r="T27" s="114"/>
      <c r="U27" s="114"/>
      <c r="V27" s="114"/>
      <c r="W27" s="114"/>
      <c r="X27" s="124" t="s">
        <v>1463</v>
      </c>
      <c r="Y27" s="125">
        <v>0</v>
      </c>
      <c r="Z27" s="127"/>
      <c r="AA27" s="374">
        <f>LOOKUP(D27,Codetabel!M:M,Codetabel!N:N)*Y27</f>
        <v>0</v>
      </c>
      <c r="AB27" s="375"/>
      <c r="AC27" s="114"/>
      <c r="AD27" s="365">
        <f>IF(A27=0,0,LOOKUP(A27,SoortWerk,Codetabel!F$2:F$4))</f>
        <v>1</v>
      </c>
      <c r="AE27" s="368">
        <f>IF($D27="afbraak-raming/offerte",0,IF($D27="diversen-raming/offerte",0,LOOKUP($Z$42,LijstGemeenten!C:C,LijstGemeenten!E:E)))</f>
        <v>0</v>
      </c>
      <c r="AF27" s="89"/>
      <c r="AG27" s="128"/>
      <c r="AH27" s="126"/>
      <c r="AI27" s="129">
        <f>AD27*(1+AE27+AF27)</f>
        <v>1</v>
      </c>
      <c r="AJ27" s="117">
        <f t="shared" si="43"/>
        <v>1.157</v>
      </c>
      <c r="AK27" s="92">
        <f>AA27*AI27*AJ27</f>
        <v>0</v>
      </c>
      <c r="AL27" s="93"/>
      <c r="AM27" s="118"/>
      <c r="AN27" s="119"/>
      <c r="AO27" s="120"/>
      <c r="AP27" s="118"/>
      <c r="AQ27" s="119"/>
      <c r="AR27" s="120"/>
      <c r="AS27" s="119"/>
      <c r="AT27" s="119"/>
      <c r="AU27" s="120"/>
      <c r="AV27" s="118">
        <f>IF($B27="H",LOOKUP($D27,Codetabel!$M:$M,Codetabel!$O:$O)*'Simulatie-tabel €'!$BM27,0)</f>
        <v>0</v>
      </c>
      <c r="AW27" s="119">
        <f>IF($B27="K",LOOKUP($D27,Codetabel!$M:$M,Codetabel!$O:$O)*'Simulatie-tabel €'!$BM27,0)</f>
        <v>0</v>
      </c>
      <c r="AX27" s="119">
        <f>IF($B27="A",LOOKUP($D27,Codetabel!$M:$M,Codetabel!$O:$O)*'Simulatie-tabel €'!$BM27,0)</f>
        <v>0</v>
      </c>
      <c r="AY27" s="98">
        <f t="shared" si="45"/>
        <v>0</v>
      </c>
      <c r="AZ27" s="99">
        <f t="shared" si="46"/>
        <v>0</v>
      </c>
      <c r="BA27" s="101">
        <f t="shared" si="47"/>
        <v>0</v>
      </c>
      <c r="BB27" s="130"/>
      <c r="BC27" s="131"/>
      <c r="BD27" s="132"/>
      <c r="BE27" s="131"/>
      <c r="BF27" s="131"/>
      <c r="BG27" s="132"/>
      <c r="BH27" s="132"/>
      <c r="BI27" s="132"/>
      <c r="BJ27" s="132"/>
      <c r="BK27" s="132"/>
      <c r="BL27" s="132"/>
      <c r="BM27" s="133">
        <f>AK27</f>
        <v>0</v>
      </c>
      <c r="BO27" s="106"/>
    </row>
    <row r="28" spans="1:67" ht="16.5" customHeight="1" x14ac:dyDescent="0.3">
      <c r="A28" s="110" t="s">
        <v>449</v>
      </c>
      <c r="B28" s="111" t="s">
        <v>128</v>
      </c>
      <c r="C28" s="247" t="s">
        <v>668</v>
      </c>
      <c r="D28" s="474" t="s">
        <v>602</v>
      </c>
      <c r="E28" s="474"/>
      <c r="F28" s="475"/>
      <c r="G28" s="112">
        <v>0</v>
      </c>
      <c r="H28" s="113"/>
      <c r="I28" s="114"/>
      <c r="J28" s="122"/>
      <c r="K28" s="115"/>
      <c r="L28" s="115"/>
      <c r="M28" s="115"/>
      <c r="N28" s="115"/>
      <c r="O28" s="115"/>
      <c r="P28" s="115"/>
      <c r="Q28" s="116"/>
      <c r="R28" s="114"/>
      <c r="S28" s="114"/>
      <c r="T28" s="114"/>
      <c r="U28" s="114"/>
      <c r="V28" s="114"/>
      <c r="W28" s="114"/>
      <c r="X28" s="124"/>
      <c r="Y28" s="125"/>
      <c r="Z28" s="127"/>
      <c r="AA28" s="476">
        <f>LOOKUP(D28,Codetabel!M:M,Codetabel!N:N)</f>
        <v>5000</v>
      </c>
      <c r="AB28" s="477"/>
      <c r="AC28" s="114"/>
      <c r="AD28" s="365">
        <f>IF(A28=0,0,LOOKUP(A28,SoortWerk,Codetabel!F$2:F$4))</f>
        <v>1</v>
      </c>
      <c r="AE28" s="368">
        <f>IF($D28="afbraak-raming/offerte",0,IF($D28="diversen-raming/offerte",0,LOOKUP($Z$42,LijstGemeenten!C:C,LijstGemeenten!E:E)))</f>
        <v>0</v>
      </c>
      <c r="AF28" s="89"/>
      <c r="AG28" s="128"/>
      <c r="AH28" s="126"/>
      <c r="AI28" s="129">
        <f t="shared" ref="AI28" si="53">AD28*(1+AE28+AF28)</f>
        <v>1</v>
      </c>
      <c r="AJ28" s="117">
        <f t="shared" si="43"/>
        <v>1.157</v>
      </c>
      <c r="AK28" s="92">
        <f t="shared" ref="AK28" si="54">IF(J28=0,AA28*AI28*AJ28,J28*AA28*AI28*AJ28)</f>
        <v>5785</v>
      </c>
      <c r="AL28" s="93"/>
      <c r="AM28" s="118"/>
      <c r="AN28" s="119"/>
      <c r="AO28" s="120"/>
      <c r="AP28" s="118"/>
      <c r="AQ28" s="119"/>
      <c r="AR28" s="120"/>
      <c r="AS28" s="119"/>
      <c r="AT28" s="119"/>
      <c r="AU28" s="120"/>
      <c r="AV28" s="118">
        <f>IF($B28="H",LOOKUP($D28,Codetabel!$M:$M,Codetabel!$O:$O)*'Simulatie-tabel €'!$BM28,0)</f>
        <v>0</v>
      </c>
      <c r="AW28" s="119">
        <f>IF($B28="K",LOOKUP($D28,Codetabel!$M:$M,Codetabel!$O:$O)*'Simulatie-tabel €'!$BM28,0)</f>
        <v>0</v>
      </c>
      <c r="AX28" s="119">
        <f>IF($B28="A",LOOKUP($D28,Codetabel!$M:$M,Codetabel!$O:$O)*'Simulatie-tabel €'!$BM28,0)</f>
        <v>0</v>
      </c>
      <c r="AY28" s="98">
        <f t="shared" si="45"/>
        <v>0</v>
      </c>
      <c r="AZ28" s="99">
        <f t="shared" si="46"/>
        <v>0</v>
      </c>
      <c r="BA28" s="101">
        <f t="shared" si="47"/>
        <v>0</v>
      </c>
      <c r="BB28" s="130"/>
      <c r="BC28" s="131"/>
      <c r="BD28" s="132"/>
      <c r="BE28" s="131"/>
      <c r="BF28" s="131"/>
      <c r="BG28" s="132"/>
      <c r="BH28" s="132"/>
      <c r="BI28" s="132"/>
      <c r="BJ28" s="132"/>
      <c r="BK28" s="132"/>
      <c r="BL28" s="132"/>
      <c r="BM28" s="133">
        <f t="shared" ref="BM28" si="55">AK28*G28</f>
        <v>0</v>
      </c>
      <c r="BO28" s="106"/>
    </row>
    <row r="29" spans="1:67" ht="16.5" customHeight="1" thickBot="1" x14ac:dyDescent="0.35">
      <c r="A29" s="419" t="s">
        <v>449</v>
      </c>
      <c r="B29" s="111" t="s">
        <v>128</v>
      </c>
      <c r="C29" s="420" t="s">
        <v>668</v>
      </c>
      <c r="D29" s="494" t="s">
        <v>601</v>
      </c>
      <c r="E29" s="494"/>
      <c r="F29" s="495"/>
      <c r="G29" s="421">
        <v>0</v>
      </c>
      <c r="H29" s="422"/>
      <c r="I29" s="359"/>
      <c r="J29" s="423"/>
      <c r="K29" s="64"/>
      <c r="L29" s="64"/>
      <c r="M29" s="64"/>
      <c r="N29" s="64"/>
      <c r="O29" s="64"/>
      <c r="P29" s="64"/>
      <c r="Q29" s="424"/>
      <c r="R29" s="359"/>
      <c r="S29" s="359"/>
      <c r="T29" s="359"/>
      <c r="U29" s="359"/>
      <c r="V29" s="359"/>
      <c r="W29" s="359"/>
      <c r="X29" s="425"/>
      <c r="Y29" s="426"/>
      <c r="Z29" s="427"/>
      <c r="AA29" s="496">
        <f>LOOKUP(D29,Codetabel!M:M,Codetabel!N:N)</f>
        <v>3200</v>
      </c>
      <c r="AB29" s="497"/>
      <c r="AC29" s="359"/>
      <c r="AD29" s="366">
        <f>IF(A29=0,0,LOOKUP(A29,SoortWerk,Codetabel!F$2:F$4))</f>
        <v>1</v>
      </c>
      <c r="AE29" s="369">
        <f>IF($D29="afbraak-raming/offerte",0,IF($D29="diversen-raming/offerte",0,LOOKUP($Z$42,LijstGemeenten!C:C,LijstGemeenten!E:E)))</f>
        <v>0</v>
      </c>
      <c r="AF29" s="428"/>
      <c r="AG29" s="429"/>
      <c r="AH29" s="430"/>
      <c r="AI29" s="431">
        <f t="shared" si="42"/>
        <v>1</v>
      </c>
      <c r="AJ29" s="432">
        <f t="shared" si="43"/>
        <v>1.157</v>
      </c>
      <c r="AK29" s="433">
        <f t="shared" si="44"/>
        <v>3702.4</v>
      </c>
      <c r="AL29" s="434"/>
      <c r="AM29" s="435"/>
      <c r="AN29" s="436"/>
      <c r="AO29" s="437"/>
      <c r="AP29" s="435"/>
      <c r="AQ29" s="436"/>
      <c r="AR29" s="437"/>
      <c r="AS29" s="436"/>
      <c r="AT29" s="436"/>
      <c r="AU29" s="437"/>
      <c r="AV29" s="435">
        <f>IF($B29="H",LOOKUP($D29,Codetabel!$M:$M,Codetabel!$O:$O)*'Simulatie-tabel €'!$BM29,0)</f>
        <v>0</v>
      </c>
      <c r="AW29" s="436">
        <f>IF($B29="K",LOOKUP($D29,Codetabel!$M:$M,Codetabel!$O:$O)*'Simulatie-tabel €'!$BM29,0)</f>
        <v>0</v>
      </c>
      <c r="AX29" s="436">
        <f>IF($B29="A",LOOKUP($D29,Codetabel!$M:$M,Codetabel!$O:$O)*'Simulatie-tabel €'!$BM29,0)</f>
        <v>0</v>
      </c>
      <c r="AY29" s="438">
        <f t="shared" si="45"/>
        <v>0</v>
      </c>
      <c r="AZ29" s="439">
        <f t="shared" si="46"/>
        <v>0</v>
      </c>
      <c r="BA29" s="440">
        <f t="shared" si="47"/>
        <v>0</v>
      </c>
      <c r="BB29" s="435"/>
      <c r="BC29" s="436"/>
      <c r="BD29" s="437"/>
      <c r="BE29" s="436"/>
      <c r="BF29" s="436"/>
      <c r="BG29" s="437"/>
      <c r="BH29" s="437"/>
      <c r="BI29" s="437"/>
      <c r="BJ29" s="437"/>
      <c r="BK29" s="437"/>
      <c r="BL29" s="437"/>
      <c r="BM29" s="441">
        <f t="shared" si="52"/>
        <v>0</v>
      </c>
      <c r="BO29" s="106"/>
    </row>
    <row r="30" spans="1:67" ht="11.25" customHeight="1" thickBot="1" x14ac:dyDescent="0.35">
      <c r="A30" s="547" t="str">
        <f>IF(G43=0,"",G43)</f>
        <v/>
      </c>
      <c r="B30" s="54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14"/>
      <c r="AE30" s="114"/>
      <c r="AF30" s="138"/>
      <c r="AG30" s="138"/>
      <c r="AH30" s="138"/>
      <c r="AI30" s="138"/>
      <c r="AJ30" s="138"/>
      <c r="AK30" s="138"/>
      <c r="AL30" s="139"/>
      <c r="AM30" s="140"/>
      <c r="AN30" s="141"/>
      <c r="AO30" s="142"/>
      <c r="AP30" s="140"/>
      <c r="AQ30" s="141"/>
      <c r="AR30" s="142"/>
      <c r="AS30" s="141"/>
      <c r="AT30" s="141"/>
      <c r="AU30" s="142"/>
      <c r="AV30" s="143"/>
      <c r="AW30" s="144"/>
      <c r="AX30" s="144"/>
      <c r="AY30" s="108"/>
      <c r="AZ30" s="107"/>
      <c r="BA30" s="109"/>
      <c r="BB30" s="140"/>
      <c r="BC30" s="141"/>
      <c r="BD30" s="142"/>
      <c r="BE30" s="141"/>
      <c r="BF30" s="141"/>
      <c r="BG30" s="141"/>
      <c r="BH30" s="139"/>
      <c r="BI30" s="139"/>
      <c r="BJ30" s="141"/>
      <c r="BK30" s="139"/>
      <c r="BL30" s="142"/>
      <c r="BM30" s="145"/>
      <c r="BO30" s="106"/>
    </row>
    <row r="31" spans="1:67" s="151" customFormat="1" ht="20.25" customHeight="1" thickBot="1" x14ac:dyDescent="0.35">
      <c r="A31" s="549"/>
      <c r="B31" s="550"/>
      <c r="C31" s="114"/>
      <c r="D31" s="114"/>
      <c r="E31" s="114"/>
      <c r="F31" s="114"/>
      <c r="G31" s="539" t="s">
        <v>466</v>
      </c>
      <c r="H31" s="539"/>
      <c r="I31" s="539"/>
      <c r="J31" s="114" t="s">
        <v>458</v>
      </c>
      <c r="K31" s="146"/>
      <c r="L31" s="146"/>
      <c r="M31" s="146"/>
      <c r="N31" s="146"/>
      <c r="O31" s="146"/>
      <c r="P31" s="146"/>
      <c r="Q31" s="114" t="s">
        <v>560</v>
      </c>
      <c r="R31" s="114" t="s">
        <v>457</v>
      </c>
      <c r="S31" s="114"/>
      <c r="T31" s="114"/>
      <c r="U31" s="114"/>
      <c r="V31" s="114"/>
      <c r="W31" s="114"/>
      <c r="X31" s="147" t="s">
        <v>615</v>
      </c>
      <c r="Y31" s="359" t="s">
        <v>454</v>
      </c>
      <c r="Z31" s="146" t="s">
        <v>566</v>
      </c>
      <c r="AA31" s="146"/>
      <c r="AB31" s="378"/>
      <c r="AC31" s="501" t="s">
        <v>1472</v>
      </c>
      <c r="AD31" s="502"/>
      <c r="AE31" s="484">
        <v>1048</v>
      </c>
      <c r="AF31" s="485"/>
      <c r="AG31" s="486"/>
      <c r="AH31" s="482">
        <v>906</v>
      </c>
      <c r="AI31" s="483"/>
      <c r="AJ31" s="478">
        <f>ROUND(AE31/AH31,3)</f>
        <v>1.157</v>
      </c>
      <c r="AK31" s="479"/>
      <c r="AL31" s="148"/>
      <c r="AM31" s="278">
        <f t="shared" ref="AM31:AU31" si="56">SUM(AM4:AM13)</f>
        <v>0</v>
      </c>
      <c r="AN31" s="279">
        <f t="shared" si="56"/>
        <v>0</v>
      </c>
      <c r="AO31" s="280">
        <f t="shared" si="56"/>
        <v>0</v>
      </c>
      <c r="AP31" s="281">
        <f t="shared" si="56"/>
        <v>0</v>
      </c>
      <c r="AQ31" s="282">
        <f t="shared" si="56"/>
        <v>0</v>
      </c>
      <c r="AR31" s="283">
        <f t="shared" si="56"/>
        <v>0</v>
      </c>
      <c r="AS31" s="282">
        <f t="shared" si="56"/>
        <v>0</v>
      </c>
      <c r="AT31" s="282">
        <f t="shared" si="56"/>
        <v>0</v>
      </c>
      <c r="AU31" s="283">
        <f t="shared" si="56"/>
        <v>0</v>
      </c>
      <c r="AV31" s="284">
        <f>BJ31</f>
        <v>0</v>
      </c>
      <c r="AW31" s="285">
        <f>BK31</f>
        <v>0</v>
      </c>
      <c r="AX31" s="285">
        <f>BL31</f>
        <v>0</v>
      </c>
      <c r="AY31" s="286">
        <f>BJ31</f>
        <v>0</v>
      </c>
      <c r="AZ31" s="286">
        <f>BK31</f>
        <v>0</v>
      </c>
      <c r="BA31" s="287">
        <f>BL31</f>
        <v>0</v>
      </c>
      <c r="BB31" s="288">
        <f t="shared" ref="BB31:BL31" si="57">SUM(BB4:BB12)</f>
        <v>0</v>
      </c>
      <c r="BC31" s="289">
        <f t="shared" si="57"/>
        <v>0</v>
      </c>
      <c r="BD31" s="290">
        <f t="shared" si="57"/>
        <v>0</v>
      </c>
      <c r="BE31" s="289">
        <f t="shared" si="57"/>
        <v>0</v>
      </c>
      <c r="BF31" s="289">
        <f t="shared" si="57"/>
        <v>0</v>
      </c>
      <c r="BG31" s="289">
        <f t="shared" si="57"/>
        <v>0</v>
      </c>
      <c r="BH31" s="291">
        <f t="shared" si="57"/>
        <v>0</v>
      </c>
      <c r="BI31" s="291">
        <f t="shared" si="57"/>
        <v>0</v>
      </c>
      <c r="BJ31" s="288">
        <f t="shared" si="57"/>
        <v>0</v>
      </c>
      <c r="BK31" s="291">
        <f t="shared" si="57"/>
        <v>0</v>
      </c>
      <c r="BL31" s="290">
        <f t="shared" si="57"/>
        <v>0</v>
      </c>
      <c r="BM31" s="379" t="s">
        <v>1471</v>
      </c>
      <c r="BO31" s="106"/>
    </row>
    <row r="32" spans="1:67" ht="19.5" customHeight="1" x14ac:dyDescent="0.3">
      <c r="A32" s="549"/>
      <c r="B32" s="550"/>
      <c r="C32" s="443" t="s">
        <v>549</v>
      </c>
      <c r="D32" s="443"/>
      <c r="E32" s="443"/>
      <c r="F32" s="444"/>
      <c r="G32" s="480">
        <f>AM31</f>
        <v>0</v>
      </c>
      <c r="H32" s="481"/>
      <c r="I32" s="481"/>
      <c r="J32" s="152">
        <f>AP31</f>
        <v>0</v>
      </c>
      <c r="K32" s="153"/>
      <c r="L32" s="153"/>
      <c r="M32" s="153"/>
      <c r="N32" s="153"/>
      <c r="O32" s="153"/>
      <c r="P32" s="153"/>
      <c r="Q32" s="154">
        <f>IF(R32&gt;0,J32/R32,0)</f>
        <v>0</v>
      </c>
      <c r="R32" s="155">
        <f>AS31</f>
        <v>0</v>
      </c>
      <c r="S32" s="156"/>
      <c r="T32" s="157"/>
      <c r="U32" s="157"/>
      <c r="V32" s="157"/>
      <c r="W32" s="157"/>
      <c r="X32" s="158">
        <f>BB31</f>
        <v>0</v>
      </c>
      <c r="Y32" s="360">
        <f>BE31</f>
        <v>0</v>
      </c>
      <c r="Z32" s="511">
        <f>BJ31</f>
        <v>0</v>
      </c>
      <c r="AA32" s="512"/>
      <c r="AB32" s="500" t="s">
        <v>1468</v>
      </c>
      <c r="AC32" s="443"/>
      <c r="AD32" s="444"/>
      <c r="AE32" s="456">
        <v>0</v>
      </c>
      <c r="AF32" s="457"/>
      <c r="AG32" s="457"/>
      <c r="AH32" s="457"/>
      <c r="AI32" s="458"/>
      <c r="AJ32" s="464">
        <f>IF(BM32&gt;0,AE32/BM32,0)</f>
        <v>0</v>
      </c>
      <c r="AK32" s="465"/>
      <c r="AL32" s="159"/>
      <c r="AM32" s="160"/>
      <c r="AN32" s="161"/>
      <c r="AO32" s="162"/>
      <c r="AP32" s="160"/>
      <c r="AQ32" s="161"/>
      <c r="AR32" s="162"/>
      <c r="AS32" s="161"/>
      <c r="AT32" s="161"/>
      <c r="AU32" s="162"/>
      <c r="AV32" s="163"/>
      <c r="AW32" s="164"/>
      <c r="AX32" s="164"/>
      <c r="AY32" s="165"/>
      <c r="AZ32" s="166"/>
      <c r="BA32" s="167"/>
      <c r="BB32" s="168"/>
      <c r="BC32" s="169"/>
      <c r="BD32" s="170"/>
      <c r="BE32" s="169"/>
      <c r="BF32" s="169"/>
      <c r="BG32" s="169"/>
      <c r="BH32" s="171"/>
      <c r="BI32" s="171"/>
      <c r="BJ32" s="169"/>
      <c r="BK32" s="171"/>
      <c r="BL32" s="170"/>
      <c r="BM32" s="172">
        <f>$AY$36</f>
        <v>0</v>
      </c>
      <c r="BO32" s="106"/>
    </row>
    <row r="33" spans="1:67" ht="19.5" customHeight="1" x14ac:dyDescent="0.3">
      <c r="A33" s="549"/>
      <c r="B33" s="550"/>
      <c r="C33" s="443" t="s">
        <v>550</v>
      </c>
      <c r="D33" s="443"/>
      <c r="E33" s="443"/>
      <c r="F33" s="444"/>
      <c r="G33" s="472">
        <f>AN31</f>
        <v>0</v>
      </c>
      <c r="H33" s="473"/>
      <c r="I33" s="473"/>
      <c r="J33" s="173">
        <f>AQ31</f>
        <v>0</v>
      </c>
      <c r="K33" s="174"/>
      <c r="L33" s="174"/>
      <c r="M33" s="174"/>
      <c r="N33" s="174"/>
      <c r="O33" s="174"/>
      <c r="P33" s="174"/>
      <c r="Q33" s="175">
        <f>IF(R33&gt;0,J33/R33,0)</f>
        <v>0</v>
      </c>
      <c r="R33" s="176">
        <f>AT31</f>
        <v>0</v>
      </c>
      <c r="S33" s="177"/>
      <c r="T33" s="157"/>
      <c r="U33" s="157"/>
      <c r="V33" s="157"/>
      <c r="W33" s="157"/>
      <c r="X33" s="178">
        <f>BC31</f>
        <v>0</v>
      </c>
      <c r="Y33" s="357">
        <f>BF31</f>
        <v>0</v>
      </c>
      <c r="Z33" s="490">
        <f>BK31</f>
        <v>0</v>
      </c>
      <c r="AA33" s="491"/>
      <c r="AB33" s="500" t="s">
        <v>1469</v>
      </c>
      <c r="AC33" s="443"/>
      <c r="AD33" s="444"/>
      <c r="AE33" s="459">
        <v>0</v>
      </c>
      <c r="AF33" s="460"/>
      <c r="AG33" s="460"/>
      <c r="AH33" s="460"/>
      <c r="AI33" s="461"/>
      <c r="AJ33" s="464">
        <f>IF(BM33&gt;0,AE33/BM33,0)</f>
        <v>0</v>
      </c>
      <c r="AK33" s="465"/>
      <c r="AL33" s="159"/>
      <c r="AM33" s="160"/>
      <c r="AN33" s="161"/>
      <c r="AO33" s="162"/>
      <c r="AP33" s="160"/>
      <c r="AQ33" s="161"/>
      <c r="AR33" s="162"/>
      <c r="AS33" s="161"/>
      <c r="AT33" s="161"/>
      <c r="AU33" s="162"/>
      <c r="AV33" s="163"/>
      <c r="AW33" s="164"/>
      <c r="AX33" s="164"/>
      <c r="AY33" s="165"/>
      <c r="AZ33" s="166"/>
      <c r="BA33" s="167"/>
      <c r="BB33" s="168"/>
      <c r="BC33" s="169"/>
      <c r="BD33" s="170"/>
      <c r="BE33" s="169"/>
      <c r="BF33" s="169"/>
      <c r="BG33" s="169"/>
      <c r="BH33" s="171"/>
      <c r="BI33" s="171"/>
      <c r="BJ33" s="169"/>
      <c r="BK33" s="171"/>
      <c r="BL33" s="170"/>
      <c r="BM33" s="179">
        <f>$AZ$36</f>
        <v>0</v>
      </c>
      <c r="BO33" s="106"/>
    </row>
    <row r="34" spans="1:67" ht="19.5" customHeight="1" thickBot="1" x14ac:dyDescent="0.35">
      <c r="A34" s="549"/>
      <c r="B34" s="550"/>
      <c r="C34" s="443" t="s">
        <v>551</v>
      </c>
      <c r="D34" s="443"/>
      <c r="E34" s="443"/>
      <c r="F34" s="444"/>
      <c r="G34" s="498">
        <f>AO31</f>
        <v>0</v>
      </c>
      <c r="H34" s="499"/>
      <c r="I34" s="499"/>
      <c r="J34" s="180">
        <f>AR31</f>
        <v>0</v>
      </c>
      <c r="K34" s="181"/>
      <c r="L34" s="181"/>
      <c r="M34" s="181"/>
      <c r="N34" s="181"/>
      <c r="O34" s="181"/>
      <c r="P34" s="181"/>
      <c r="Q34" s="182">
        <f>IF(R34&gt;0,J34/R34,0)</f>
        <v>0</v>
      </c>
      <c r="R34" s="183">
        <f>AU31</f>
        <v>0</v>
      </c>
      <c r="S34" s="184"/>
      <c r="T34" s="157"/>
      <c r="U34" s="157"/>
      <c r="V34" s="157"/>
      <c r="W34" s="157"/>
      <c r="X34" s="185">
        <f>BD31</f>
        <v>0</v>
      </c>
      <c r="Y34" s="358">
        <f>BG31</f>
        <v>0</v>
      </c>
      <c r="Z34" s="492">
        <f>BL31</f>
        <v>0</v>
      </c>
      <c r="AA34" s="493"/>
      <c r="AB34" s="500" t="s">
        <v>1470</v>
      </c>
      <c r="AC34" s="443"/>
      <c r="AD34" s="444"/>
      <c r="AE34" s="487">
        <f>BM34</f>
        <v>0</v>
      </c>
      <c r="AF34" s="488"/>
      <c r="AG34" s="488"/>
      <c r="AH34" s="488"/>
      <c r="AI34" s="489"/>
      <c r="AJ34" s="464">
        <f>IF(BM34&gt;0,AE34/BM34,0)</f>
        <v>0</v>
      </c>
      <c r="AK34" s="465"/>
      <c r="AL34" s="159"/>
      <c r="AM34" s="160"/>
      <c r="AN34" s="161"/>
      <c r="AO34" s="162"/>
      <c r="AP34" s="160"/>
      <c r="AQ34" s="161"/>
      <c r="AR34" s="162"/>
      <c r="AS34" s="161"/>
      <c r="AT34" s="161"/>
      <c r="AU34" s="162"/>
      <c r="AV34" s="163"/>
      <c r="AW34" s="164"/>
      <c r="AX34" s="164"/>
      <c r="AY34" s="165"/>
      <c r="AZ34" s="166"/>
      <c r="BA34" s="167"/>
      <c r="BB34" s="168"/>
      <c r="BC34" s="169"/>
      <c r="BD34" s="170"/>
      <c r="BE34" s="169"/>
      <c r="BF34" s="169"/>
      <c r="BG34" s="169"/>
      <c r="BH34" s="171"/>
      <c r="BI34" s="171"/>
      <c r="BJ34" s="169"/>
      <c r="BK34" s="171"/>
      <c r="BL34" s="170"/>
      <c r="BM34" s="186">
        <f>$BA$36</f>
        <v>0</v>
      </c>
      <c r="BO34" s="106"/>
    </row>
    <row r="35" spans="1:67" ht="14.25" customHeight="1" thickBot="1" x14ac:dyDescent="0.35">
      <c r="A35" s="549"/>
      <c r="B35" s="550"/>
      <c r="C35" s="187"/>
      <c r="D35" s="187"/>
      <c r="E35" s="187"/>
      <c r="F35" s="187"/>
      <c r="G35" s="188"/>
      <c r="H35" s="188"/>
      <c r="I35" s="189"/>
      <c r="J35" s="188"/>
      <c r="K35" s="190"/>
      <c r="L35" s="191"/>
      <c r="M35" s="191"/>
      <c r="N35" s="190"/>
      <c r="O35" s="190"/>
      <c r="P35" s="190"/>
      <c r="Q35" s="192"/>
      <c r="R35" s="188"/>
      <c r="S35" s="190"/>
      <c r="T35" s="193"/>
      <c r="U35" s="193"/>
      <c r="V35" s="193"/>
      <c r="W35" s="193"/>
      <c r="X35" s="189"/>
      <c r="Y35" s="188"/>
      <c r="Z35" s="188"/>
      <c r="AA35" s="194"/>
      <c r="AB35" s="195"/>
      <c r="AC35" s="196"/>
      <c r="AD35" s="197"/>
      <c r="AE35" s="471" t="s">
        <v>591</v>
      </c>
      <c r="AF35" s="471"/>
      <c r="AG35" s="471"/>
      <c r="AH35" s="471"/>
      <c r="AI35" s="471"/>
      <c r="AJ35" s="198"/>
      <c r="AK35" s="198"/>
      <c r="AL35" s="159"/>
      <c r="AM35" s="199"/>
      <c r="AN35" s="198"/>
      <c r="AO35" s="200"/>
      <c r="AP35" s="199"/>
      <c r="AQ35" s="198"/>
      <c r="AR35" s="200"/>
      <c r="AS35" s="198"/>
      <c r="AT35" s="198"/>
      <c r="AU35" s="198"/>
      <c r="AV35" s="198"/>
      <c r="AW35" s="198"/>
      <c r="AX35" s="198"/>
      <c r="AY35" s="199"/>
      <c r="AZ35" s="198"/>
      <c r="BA35" s="200"/>
      <c r="BB35" s="199"/>
      <c r="BC35" s="198"/>
      <c r="BD35" s="200"/>
      <c r="BE35" s="198"/>
      <c r="BF35" s="198"/>
      <c r="BG35" s="198"/>
      <c r="BH35" s="201"/>
      <c r="BI35" s="201"/>
      <c r="BJ35" s="198"/>
      <c r="BK35" s="201"/>
      <c r="BL35" s="198"/>
      <c r="BM35" s="200"/>
      <c r="BO35" s="106"/>
    </row>
    <row r="36" spans="1:67" ht="25.2" customHeight="1" thickBot="1" x14ac:dyDescent="0.35">
      <c r="A36" s="549"/>
      <c r="B36" s="550"/>
      <c r="C36" s="553" t="s">
        <v>552</v>
      </c>
      <c r="D36" s="553"/>
      <c r="E36" s="553"/>
      <c r="F36" s="554"/>
      <c r="G36" s="515">
        <f>SUM(G3:G13)</f>
        <v>0</v>
      </c>
      <c r="H36" s="516"/>
      <c r="I36" s="517"/>
      <c r="J36" s="202">
        <f>SUM($P$3:$P$13)</f>
        <v>0</v>
      </c>
      <c r="K36" s="203"/>
      <c r="L36" s="204"/>
      <c r="M36" s="204"/>
      <c r="N36" s="203"/>
      <c r="O36" s="203"/>
      <c r="P36" s="203"/>
      <c r="Q36" s="205">
        <f>IF(R36&gt;0,J36/R36,0)</f>
        <v>0</v>
      </c>
      <c r="R36" s="206">
        <f>R32+R33+R34</f>
        <v>0</v>
      </c>
      <c r="S36" s="207"/>
      <c r="T36" s="193"/>
      <c r="U36" s="193"/>
      <c r="V36" s="193"/>
      <c r="W36" s="193"/>
      <c r="X36" s="208">
        <f>SUM(X32:X34)</f>
        <v>0</v>
      </c>
      <c r="Y36" s="208">
        <f>SUM(Y32:Y34)</f>
        <v>0</v>
      </c>
      <c r="Z36" s="518">
        <f>SUM(Z32:AA34)</f>
        <v>0</v>
      </c>
      <c r="AA36" s="519"/>
      <c r="AB36" s="555" t="s">
        <v>1467</v>
      </c>
      <c r="AC36" s="556"/>
      <c r="AD36" s="557"/>
      <c r="AE36" s="449">
        <f>SUM(AE32:AI34)</f>
        <v>0</v>
      </c>
      <c r="AF36" s="450"/>
      <c r="AG36" s="450"/>
      <c r="AH36" s="450"/>
      <c r="AI36" s="451"/>
      <c r="AJ36" s="466">
        <f>IF(BM36&gt;0,AE36/BM36,0)</f>
        <v>0</v>
      </c>
      <c r="AK36" s="467"/>
      <c r="AL36" s="159"/>
      <c r="AM36" s="209"/>
      <c r="AN36" s="210"/>
      <c r="AO36" s="211"/>
      <c r="AP36" s="209"/>
      <c r="AQ36" s="210"/>
      <c r="AR36" s="211"/>
      <c r="AS36" s="210"/>
      <c r="AT36" s="210"/>
      <c r="AU36" s="211"/>
      <c r="AV36" s="212">
        <f t="shared" ref="AV36:BA36" si="58">(SUM(AV3:AV31))</f>
        <v>0</v>
      </c>
      <c r="AW36" s="213">
        <f t="shared" si="58"/>
        <v>0</v>
      </c>
      <c r="AX36" s="214">
        <f t="shared" si="58"/>
        <v>0</v>
      </c>
      <c r="AY36" s="212">
        <f t="shared" si="58"/>
        <v>0</v>
      </c>
      <c r="AZ36" s="213">
        <f t="shared" si="58"/>
        <v>0</v>
      </c>
      <c r="BA36" s="213">
        <f t="shared" si="58"/>
        <v>0</v>
      </c>
      <c r="BB36" s="215"/>
      <c r="BC36" s="216"/>
      <c r="BD36" s="217"/>
      <c r="BE36" s="216"/>
      <c r="BF36" s="216"/>
      <c r="BG36" s="216"/>
      <c r="BH36" s="218"/>
      <c r="BI36" s="218"/>
      <c r="BJ36" s="216"/>
      <c r="BK36" s="218"/>
      <c r="BL36" s="217"/>
      <c r="BM36" s="219">
        <f>SUM(BM32:BM34)</f>
        <v>0</v>
      </c>
      <c r="BN36" s="220"/>
      <c r="BO36" s="106"/>
    </row>
    <row r="37" spans="1:67" ht="27" customHeight="1" thickBot="1" x14ac:dyDescent="0.35">
      <c r="A37" s="549"/>
      <c r="B37" s="550"/>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448" t="s">
        <v>1473</v>
      </c>
      <c r="AC37" s="448"/>
      <c r="AD37" s="448"/>
      <c r="AE37" s="449">
        <f>AE36*0.05</f>
        <v>0</v>
      </c>
      <c r="AF37" s="450"/>
      <c r="AG37" s="450"/>
      <c r="AH37" s="450"/>
      <c r="AI37" s="451"/>
      <c r="AJ37" s="469">
        <v>0.05</v>
      </c>
      <c r="AK37" s="470"/>
      <c r="AL37" s="159"/>
      <c r="AM37" s="209"/>
      <c r="AN37" s="210"/>
      <c r="AO37" s="211"/>
      <c r="AP37" s="209"/>
      <c r="AQ37" s="210"/>
      <c r="AR37" s="211"/>
      <c r="AS37" s="210"/>
      <c r="AT37" s="210"/>
      <c r="AU37" s="211"/>
      <c r="AV37" s="212"/>
      <c r="AW37" s="213"/>
      <c r="AX37" s="214"/>
      <c r="AY37" s="212"/>
      <c r="AZ37" s="213"/>
      <c r="BA37" s="213"/>
      <c r="BB37" s="215"/>
      <c r="BC37" s="216"/>
      <c r="BD37" s="217"/>
      <c r="BE37" s="216"/>
      <c r="BF37" s="216"/>
      <c r="BG37" s="216"/>
      <c r="BH37" s="218"/>
      <c r="BI37" s="218"/>
      <c r="BJ37" s="216"/>
      <c r="BK37" s="218"/>
      <c r="BL37" s="217"/>
      <c r="BM37" s="386"/>
      <c r="BN37" s="220"/>
      <c r="BO37" s="106"/>
    </row>
    <row r="38" spans="1:67" ht="27" customHeight="1" thickBot="1" x14ac:dyDescent="0.35">
      <c r="A38" s="549"/>
      <c r="B38" s="550"/>
      <c r="C38" s="376"/>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448" t="s">
        <v>1477</v>
      </c>
      <c r="AC38" s="448"/>
      <c r="AD38" s="448"/>
      <c r="AE38" s="449">
        <f>AE36+AE37</f>
        <v>0</v>
      </c>
      <c r="AF38" s="450"/>
      <c r="AG38" s="450"/>
      <c r="AH38" s="450"/>
      <c r="AI38" s="451"/>
      <c r="AJ38" s="380"/>
      <c r="AK38" s="380"/>
      <c r="AL38" s="159"/>
      <c r="AM38" s="209"/>
      <c r="AN38" s="210"/>
      <c r="AO38" s="211"/>
      <c r="AP38" s="209"/>
      <c r="AQ38" s="210"/>
      <c r="AR38" s="211"/>
      <c r="AS38" s="210"/>
      <c r="AT38" s="210"/>
      <c r="AU38" s="211"/>
      <c r="AV38" s="381"/>
      <c r="AW38" s="382"/>
      <c r="AX38" s="382"/>
      <c r="AY38" s="383"/>
      <c r="AZ38" s="384"/>
      <c r="BA38" s="385"/>
      <c r="BB38" s="215"/>
      <c r="BC38" s="216"/>
      <c r="BD38" s="217"/>
      <c r="BE38" s="216"/>
      <c r="BF38" s="216"/>
      <c r="BG38" s="216"/>
      <c r="BH38" s="218"/>
      <c r="BI38" s="218"/>
      <c r="BJ38" s="216"/>
      <c r="BK38" s="218"/>
      <c r="BL38" s="217"/>
      <c r="BM38" s="386"/>
      <c r="BN38" s="220"/>
      <c r="BO38" s="106"/>
    </row>
    <row r="39" spans="1:67" ht="15" customHeight="1" thickBot="1" x14ac:dyDescent="0.35">
      <c r="A39" s="549"/>
      <c r="B39" s="550"/>
      <c r="C39" s="376"/>
      <c r="D39" s="376"/>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7"/>
      <c r="AD39" s="377"/>
      <c r="AE39" s="380"/>
      <c r="AF39" s="380"/>
      <c r="AG39" s="380"/>
      <c r="AH39" s="380"/>
      <c r="AI39" s="380"/>
      <c r="AJ39" s="380"/>
      <c r="AK39" s="380"/>
      <c r="AL39" s="159"/>
      <c r="AM39" s="209"/>
      <c r="AN39" s="210"/>
      <c r="AO39" s="211"/>
      <c r="AP39" s="209"/>
      <c r="AQ39" s="210"/>
      <c r="AR39" s="211"/>
      <c r="AS39" s="210"/>
      <c r="AT39" s="210"/>
      <c r="AU39" s="211"/>
      <c r="AV39" s="381"/>
      <c r="AW39" s="382"/>
      <c r="AX39" s="382"/>
      <c r="AY39" s="383"/>
      <c r="AZ39" s="384"/>
      <c r="BA39" s="385"/>
      <c r="BB39" s="215"/>
      <c r="BC39" s="216"/>
      <c r="BD39" s="217"/>
      <c r="BE39" s="216"/>
      <c r="BF39" s="216"/>
      <c r="BG39" s="216"/>
      <c r="BH39" s="218"/>
      <c r="BI39" s="218"/>
      <c r="BJ39" s="216"/>
      <c r="BK39" s="218"/>
      <c r="BL39" s="217"/>
      <c r="BM39" s="386"/>
      <c r="BN39" s="220"/>
      <c r="BO39" s="106"/>
    </row>
    <row r="40" spans="1:67" ht="12" customHeight="1" thickBot="1" x14ac:dyDescent="0.35">
      <c r="A40" s="549"/>
      <c r="B40" s="550"/>
      <c r="C40" s="187"/>
      <c r="D40" s="187"/>
      <c r="E40" s="187"/>
      <c r="F40" s="187"/>
      <c r="G40" s="197"/>
      <c r="H40" s="197"/>
      <c r="I40" s="197"/>
      <c r="J40" s="197"/>
      <c r="K40" s="387"/>
      <c r="L40" s="388"/>
      <c r="M40" s="388"/>
      <c r="N40" s="387"/>
      <c r="O40" s="387"/>
      <c r="P40" s="387"/>
      <c r="Q40" s="389"/>
      <c r="R40" s="197"/>
      <c r="S40" s="190"/>
      <c r="T40" s="193"/>
      <c r="U40" s="193"/>
      <c r="V40" s="193"/>
      <c r="W40" s="193"/>
      <c r="X40" s="390"/>
      <c r="Y40" s="157"/>
      <c r="Z40" s="157"/>
      <c r="AA40" s="157"/>
      <c r="AB40" s="157"/>
      <c r="AC40" s="157"/>
      <c r="AD40" s="157"/>
      <c r="AE40" s="221"/>
      <c r="AF40" s="221"/>
      <c r="AG40" s="221"/>
      <c r="AH40" s="221"/>
      <c r="AI40" s="221"/>
      <c r="AJ40" s="222"/>
      <c r="AK40" s="223"/>
      <c r="AL40" s="159"/>
      <c r="AM40" s="209"/>
      <c r="AN40" s="210"/>
      <c r="AO40" s="211"/>
      <c r="AP40" s="209"/>
      <c r="AQ40" s="210"/>
      <c r="AR40" s="211"/>
      <c r="AS40" s="210"/>
      <c r="AT40" s="210"/>
      <c r="AU40" s="211"/>
      <c r="AV40" s="149"/>
      <c r="AW40" s="150"/>
      <c r="AX40" s="150"/>
      <c r="AY40" s="224"/>
      <c r="AZ40" s="224"/>
      <c r="BA40" s="225"/>
      <c r="BB40" s="168"/>
      <c r="BC40" s="169"/>
      <c r="BD40" s="170"/>
      <c r="BE40" s="169"/>
      <c r="BF40" s="169"/>
      <c r="BG40" s="169"/>
      <c r="BH40" s="171"/>
      <c r="BI40" s="171"/>
      <c r="BJ40" s="169"/>
      <c r="BK40" s="171"/>
      <c r="BL40" s="170"/>
      <c r="BM40" s="226"/>
    </row>
    <row r="41" spans="1:67" ht="22.5" customHeight="1" x14ac:dyDescent="0.3">
      <c r="A41" s="549"/>
      <c r="B41" s="550"/>
      <c r="C41" s="536" t="s">
        <v>1474</v>
      </c>
      <c r="D41" s="537"/>
      <c r="E41" s="537"/>
      <c r="F41" s="538"/>
      <c r="G41" s="445"/>
      <c r="H41" s="446"/>
      <c r="I41" s="446"/>
      <c r="J41" s="446"/>
      <c r="K41" s="446"/>
      <c r="L41" s="446"/>
      <c r="M41" s="446"/>
      <c r="N41" s="446"/>
      <c r="O41" s="446"/>
      <c r="P41" s="446"/>
      <c r="Q41" s="446"/>
      <c r="R41" s="446"/>
      <c r="S41" s="446"/>
      <c r="T41" s="446"/>
      <c r="U41" s="446"/>
      <c r="V41" s="446"/>
      <c r="W41" s="446"/>
      <c r="X41" s="446"/>
      <c r="Y41" s="447"/>
      <c r="Z41" s="513" t="s">
        <v>133</v>
      </c>
      <c r="AA41" s="513"/>
      <c r="AB41" s="513"/>
      <c r="AC41" s="513"/>
      <c r="AD41" s="514"/>
      <c r="AE41" s="462" t="s">
        <v>570</v>
      </c>
      <c r="AF41" s="463"/>
      <c r="AG41" s="463"/>
      <c r="AH41" s="463"/>
      <c r="AI41" s="463"/>
      <c r="AJ41" s="468">
        <f>IF(G32&gt;0,AE32/G32,0)</f>
        <v>0</v>
      </c>
      <c r="AK41" s="468"/>
      <c r="AL41" s="159"/>
      <c r="AM41" s="209"/>
      <c r="AN41" s="210"/>
      <c r="AO41" s="211"/>
      <c r="AP41" s="209"/>
      <c r="AQ41" s="210"/>
      <c r="AR41" s="211"/>
      <c r="AS41" s="210"/>
      <c r="AT41" s="210"/>
      <c r="AU41" s="211"/>
      <c r="AV41" s="149"/>
      <c r="AW41" s="150"/>
      <c r="AX41" s="150"/>
      <c r="AY41" s="227">
        <f>AE32</f>
        <v>0</v>
      </c>
      <c r="AZ41" s="227">
        <f>AE33</f>
        <v>0</v>
      </c>
      <c r="BA41" s="228">
        <f>AE34</f>
        <v>0</v>
      </c>
      <c r="BB41" s="215"/>
      <c r="BC41" s="216"/>
      <c r="BD41" s="217"/>
      <c r="BE41" s="216"/>
      <c r="BF41" s="216"/>
      <c r="BG41" s="216"/>
      <c r="BH41" s="218"/>
      <c r="BI41" s="218"/>
      <c r="BJ41" s="216"/>
      <c r="BK41" s="218"/>
      <c r="BL41" s="217"/>
      <c r="BM41" s="452" t="str">
        <f>LOOKUP(Z44,Codetabel!K:K,Codetabel!L:L)</f>
        <v>VO</v>
      </c>
    </row>
    <row r="42" spans="1:67" ht="21.75" customHeight="1" thickBot="1" x14ac:dyDescent="0.35">
      <c r="A42" s="549"/>
      <c r="B42" s="550"/>
      <c r="C42" s="443" t="s">
        <v>567</v>
      </c>
      <c r="D42" s="443"/>
      <c r="E42" s="443"/>
      <c r="F42" s="444"/>
      <c r="G42" s="520" t="s">
        <v>1475</v>
      </c>
      <c r="H42" s="521"/>
      <c r="I42" s="521"/>
      <c r="J42" s="521"/>
      <c r="K42" s="521"/>
      <c r="L42" s="521"/>
      <c r="M42" s="521"/>
      <c r="N42" s="521"/>
      <c r="O42" s="521"/>
      <c r="P42" s="521"/>
      <c r="Q42" s="521"/>
      <c r="R42" s="521"/>
      <c r="S42" s="521"/>
      <c r="T42" s="521"/>
      <c r="U42" s="521"/>
      <c r="V42" s="521"/>
      <c r="W42" s="521"/>
      <c r="X42" s="521"/>
      <c r="Y42" s="522"/>
      <c r="Z42" s="503" t="s">
        <v>589</v>
      </c>
      <c r="AA42" s="503"/>
      <c r="AB42" s="503"/>
      <c r="AC42" s="503"/>
      <c r="AD42" s="504"/>
      <c r="AE42" s="532" t="s">
        <v>582</v>
      </c>
      <c r="AF42" s="443"/>
      <c r="AG42" s="443"/>
      <c r="AH42" s="443"/>
      <c r="AI42" s="443"/>
      <c r="AJ42" s="533">
        <f>AV43*AJ32</f>
        <v>0</v>
      </c>
      <c r="AK42" s="533"/>
      <c r="AL42" s="159"/>
      <c r="AM42" s="209"/>
      <c r="AN42" s="210"/>
      <c r="AO42" s="211"/>
      <c r="AP42" s="209"/>
      <c r="AQ42" s="210"/>
      <c r="AR42" s="211"/>
      <c r="AS42" s="210"/>
      <c r="AT42" s="210"/>
      <c r="AU42" s="211"/>
      <c r="AV42" s="529" t="s">
        <v>581</v>
      </c>
      <c r="AW42" s="530"/>
      <c r="AX42" s="530"/>
      <c r="AY42" s="229">
        <f>IF(AY36=0,0,AY41/AY36)</f>
        <v>0</v>
      </c>
      <c r="AZ42" s="229">
        <f>IF(AZ36=0,0,AZ41/AZ36)</f>
        <v>0</v>
      </c>
      <c r="BA42" s="230">
        <f>IF(BA36=0,0,BA41/BA36)</f>
        <v>0</v>
      </c>
      <c r="BB42" s="215"/>
      <c r="BC42" s="216"/>
      <c r="BD42" s="217"/>
      <c r="BE42" s="216"/>
      <c r="BF42" s="216"/>
      <c r="BG42" s="216"/>
      <c r="BH42" s="218"/>
      <c r="BI42" s="218"/>
      <c r="BJ42" s="216"/>
      <c r="BK42" s="218"/>
      <c r="BL42" s="217"/>
      <c r="BM42" s="453"/>
    </row>
    <row r="43" spans="1:67" ht="18.75" customHeight="1" thickBot="1" x14ac:dyDescent="0.35">
      <c r="A43" s="549"/>
      <c r="B43" s="550"/>
      <c r="C43" s="443" t="s">
        <v>568</v>
      </c>
      <c r="D43" s="443"/>
      <c r="E43" s="443"/>
      <c r="F43" s="444"/>
      <c r="G43" s="523"/>
      <c r="H43" s="524"/>
      <c r="I43" s="524"/>
      <c r="J43" s="524"/>
      <c r="K43" s="524"/>
      <c r="L43" s="524"/>
      <c r="M43" s="524"/>
      <c r="N43" s="524"/>
      <c r="O43" s="524"/>
      <c r="P43" s="524"/>
      <c r="Q43" s="524"/>
      <c r="R43" s="524"/>
      <c r="S43" s="524"/>
      <c r="T43" s="524"/>
      <c r="U43" s="524"/>
      <c r="V43" s="524"/>
      <c r="W43" s="524"/>
      <c r="X43" s="524"/>
      <c r="Y43" s="525"/>
      <c r="Z43" s="507" t="s">
        <v>561</v>
      </c>
      <c r="AA43" s="507"/>
      <c r="AB43" s="507"/>
      <c r="AC43" s="507"/>
      <c r="AD43" s="508"/>
      <c r="AE43" s="532" t="s">
        <v>571</v>
      </c>
      <c r="AF43" s="443"/>
      <c r="AG43" s="443"/>
      <c r="AH43" s="443"/>
      <c r="AI43" s="443"/>
      <c r="AJ43" s="455">
        <f>IF(G33&gt;0,AE33/G33,0)</f>
        <v>0</v>
      </c>
      <c r="AK43" s="455"/>
      <c r="AL43" s="159"/>
      <c r="AM43" s="209"/>
      <c r="AN43" s="210"/>
      <c r="AO43" s="211"/>
      <c r="AP43" s="209"/>
      <c r="AQ43" s="210"/>
      <c r="AR43" s="211"/>
      <c r="AS43" s="210"/>
      <c r="AT43" s="210"/>
      <c r="AU43" s="211"/>
      <c r="AV43" s="212">
        <f>IF(AP31&gt;0,AV36/AP31,0)</f>
        <v>0</v>
      </c>
      <c r="AW43" s="213">
        <f>IF(AQ31&gt;0,AW36/AQ31,0)</f>
        <v>0</v>
      </c>
      <c r="AX43" s="214">
        <f>IF(AR31&gt;0,AX36/AR31,0)</f>
        <v>0</v>
      </c>
      <c r="AY43" s="231">
        <f>IF(AM31&gt;0,AY41/AM31,0)</f>
        <v>0</v>
      </c>
      <c r="AZ43" s="231">
        <f>IF(AN31&gt;0,AZ41/AN31,0)</f>
        <v>0</v>
      </c>
      <c r="BA43" s="231">
        <f>IF(AO31&gt;0,BA41/AO31,0)</f>
        <v>0</v>
      </c>
      <c r="BB43" s="215"/>
      <c r="BC43" s="216"/>
      <c r="BD43" s="217"/>
      <c r="BE43" s="216"/>
      <c r="BF43" s="216"/>
      <c r="BG43" s="216"/>
      <c r="BH43" s="218"/>
      <c r="BI43" s="218"/>
      <c r="BJ43" s="216"/>
      <c r="BK43" s="218"/>
      <c r="BL43" s="217"/>
      <c r="BM43" s="453"/>
    </row>
    <row r="44" spans="1:67" ht="23.25" customHeight="1" thickBot="1" x14ac:dyDescent="0.35">
      <c r="A44" s="551"/>
      <c r="B44" s="552"/>
      <c r="C44" s="509" t="s">
        <v>569</v>
      </c>
      <c r="D44" s="509"/>
      <c r="E44" s="509"/>
      <c r="F44" s="510"/>
      <c r="G44" s="526"/>
      <c r="H44" s="527"/>
      <c r="I44" s="527"/>
      <c r="J44" s="527"/>
      <c r="K44" s="527"/>
      <c r="L44" s="527"/>
      <c r="M44" s="527"/>
      <c r="N44" s="527"/>
      <c r="O44" s="527"/>
      <c r="P44" s="527"/>
      <c r="Q44" s="527"/>
      <c r="R44" s="527"/>
      <c r="S44" s="527"/>
      <c r="T44" s="527"/>
      <c r="U44" s="527"/>
      <c r="V44" s="527"/>
      <c r="W44" s="527"/>
      <c r="X44" s="527"/>
      <c r="Y44" s="528"/>
      <c r="Z44" s="505" t="s">
        <v>548</v>
      </c>
      <c r="AA44" s="505"/>
      <c r="AB44" s="505"/>
      <c r="AC44" s="505"/>
      <c r="AD44" s="506"/>
      <c r="AE44" s="531" t="s">
        <v>572</v>
      </c>
      <c r="AF44" s="509"/>
      <c r="AG44" s="509"/>
      <c r="AH44" s="509"/>
      <c r="AI44" s="509"/>
      <c r="AJ44" s="534">
        <f>AW43*AJ33</f>
        <v>0</v>
      </c>
      <c r="AK44" s="534"/>
      <c r="AL44" s="232"/>
      <c r="AM44" s="233"/>
      <c r="AN44" s="234"/>
      <c r="AO44" s="235"/>
      <c r="AP44" s="233"/>
      <c r="AQ44" s="234"/>
      <c r="AR44" s="235"/>
      <c r="AS44" s="234"/>
      <c r="AT44" s="234"/>
      <c r="AU44" s="235"/>
      <c r="AV44" s="236"/>
      <c r="AW44" s="237"/>
      <c r="AX44" s="237"/>
      <c r="AY44" s="238"/>
      <c r="AZ44" s="238"/>
      <c r="BA44" s="239"/>
      <c r="BB44" s="240"/>
      <c r="BC44" s="241"/>
      <c r="BD44" s="242"/>
      <c r="BE44" s="241"/>
      <c r="BF44" s="241"/>
      <c r="BG44" s="241"/>
      <c r="BH44" s="243"/>
      <c r="BI44" s="243"/>
      <c r="BJ44" s="241"/>
      <c r="BK44" s="243"/>
      <c r="BL44" s="242"/>
      <c r="BM44" s="454"/>
    </row>
    <row r="45" spans="1:67" x14ac:dyDescent="0.3">
      <c r="A45" s="244"/>
      <c r="B45" s="244"/>
      <c r="C45" s="244"/>
      <c r="D45" s="244"/>
      <c r="E45" s="244"/>
      <c r="F45" s="244"/>
      <c r="G45" s="244"/>
      <c r="H45" s="244"/>
      <c r="I45" s="244"/>
      <c r="J45" s="244"/>
      <c r="K45" s="245"/>
      <c r="L45" s="245"/>
      <c r="M45" s="245"/>
      <c r="N45" s="245"/>
      <c r="O45" s="245"/>
      <c r="P45" s="245"/>
      <c r="Q45" s="244"/>
      <c r="R45" s="244"/>
      <c r="S45" s="245"/>
      <c r="T45" s="244"/>
      <c r="U45" s="244"/>
      <c r="V45" s="244"/>
      <c r="W45" s="244"/>
      <c r="X45" s="244"/>
      <c r="Y45" s="244"/>
      <c r="Z45" s="244"/>
      <c r="AA45" s="244"/>
      <c r="AB45" s="244"/>
      <c r="AC45" s="244"/>
      <c r="AD45" s="244"/>
      <c r="AE45" s="244"/>
      <c r="AF45" s="244"/>
      <c r="AG45" s="244"/>
      <c r="AH45" s="244"/>
      <c r="AI45" s="244"/>
      <c r="AJ45" s="244"/>
      <c r="AK45" s="244"/>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4"/>
    </row>
  </sheetData>
  <mergeCells count="92">
    <mergeCell ref="A30:B44"/>
    <mergeCell ref="C32:F32"/>
    <mergeCell ref="C33:F33"/>
    <mergeCell ref="C34:F34"/>
    <mergeCell ref="C36:F36"/>
    <mergeCell ref="A1:C1"/>
    <mergeCell ref="D1:AK1"/>
    <mergeCell ref="D23:F23"/>
    <mergeCell ref="D14:F14"/>
    <mergeCell ref="AA14:AB14"/>
    <mergeCell ref="D15:F15"/>
    <mergeCell ref="AA15:AB15"/>
    <mergeCell ref="D16:F16"/>
    <mergeCell ref="D22:F22"/>
    <mergeCell ref="AA22:AB22"/>
    <mergeCell ref="D19:F19"/>
    <mergeCell ref="AA16:AB16"/>
    <mergeCell ref="AA23:AB23"/>
    <mergeCell ref="AA19:AB19"/>
    <mergeCell ref="D17:F17"/>
    <mergeCell ref="AA17:AB17"/>
    <mergeCell ref="AE36:AI36"/>
    <mergeCell ref="AJ42:AK42"/>
    <mergeCell ref="AE42:AI42"/>
    <mergeCell ref="AJ44:AK44"/>
    <mergeCell ref="D3:J3"/>
    <mergeCell ref="C41:F41"/>
    <mergeCell ref="G31:I31"/>
    <mergeCell ref="D21:F21"/>
    <mergeCell ref="AB36:AD36"/>
    <mergeCell ref="D25:F25"/>
    <mergeCell ref="AA24:AB24"/>
    <mergeCell ref="D24:F24"/>
    <mergeCell ref="AA25:AB25"/>
    <mergeCell ref="D20:F20"/>
    <mergeCell ref="AA20:AB20"/>
    <mergeCell ref="Z44:AD44"/>
    <mergeCell ref="Z43:AD43"/>
    <mergeCell ref="C44:F44"/>
    <mergeCell ref="D26:F26"/>
    <mergeCell ref="AA26:AB26"/>
    <mergeCell ref="AB32:AD32"/>
    <mergeCell ref="Z32:AA32"/>
    <mergeCell ref="AB34:AD34"/>
    <mergeCell ref="Z41:AD41"/>
    <mergeCell ref="G36:I36"/>
    <mergeCell ref="Z36:AA36"/>
    <mergeCell ref="G42:Y42"/>
    <mergeCell ref="C42:F42"/>
    <mergeCell ref="G43:Y43"/>
    <mergeCell ref="G44:Y44"/>
    <mergeCell ref="Z34:AA34"/>
    <mergeCell ref="D27:F27"/>
    <mergeCell ref="D29:F29"/>
    <mergeCell ref="AA29:AB29"/>
    <mergeCell ref="G34:I34"/>
    <mergeCell ref="AB33:AD33"/>
    <mergeCell ref="AC31:AD31"/>
    <mergeCell ref="G33:I33"/>
    <mergeCell ref="D18:F18"/>
    <mergeCell ref="AA18:AB18"/>
    <mergeCell ref="AJ31:AK31"/>
    <mergeCell ref="G32:I32"/>
    <mergeCell ref="AH31:AI31"/>
    <mergeCell ref="AE31:AG31"/>
    <mergeCell ref="AA21:AB21"/>
    <mergeCell ref="D28:F28"/>
    <mergeCell ref="AA28:AB28"/>
    <mergeCell ref="Z33:AA33"/>
    <mergeCell ref="BM41:BM44"/>
    <mergeCell ref="AJ43:AK43"/>
    <mergeCell ref="AE32:AI32"/>
    <mergeCell ref="AE33:AI33"/>
    <mergeCell ref="AE41:AI41"/>
    <mergeCell ref="AJ34:AK34"/>
    <mergeCell ref="AJ36:AK36"/>
    <mergeCell ref="AJ41:AK41"/>
    <mergeCell ref="AJ37:AK37"/>
    <mergeCell ref="AJ32:AK32"/>
    <mergeCell ref="AJ33:AK33"/>
    <mergeCell ref="AE35:AI35"/>
    <mergeCell ref="AE34:AI34"/>
    <mergeCell ref="AV42:AX42"/>
    <mergeCell ref="AE44:AI44"/>
    <mergeCell ref="AE43:AI43"/>
    <mergeCell ref="C43:F43"/>
    <mergeCell ref="G41:Y41"/>
    <mergeCell ref="AB38:AD38"/>
    <mergeCell ref="AB37:AD37"/>
    <mergeCell ref="AE37:AI37"/>
    <mergeCell ref="AE38:AI38"/>
    <mergeCell ref="Z42:AD42"/>
  </mergeCells>
  <conditionalFormatting sqref="Q32:Q34 Q36">
    <cfRule type="cellIs" dxfId="6" priority="9" stopIfTrue="1" operator="lessThanOrEqual">
      <formula>1</formula>
    </cfRule>
  </conditionalFormatting>
  <conditionalFormatting sqref="Q32:Q36">
    <cfRule type="cellIs" dxfId="5" priority="12" stopIfTrue="1" operator="greaterThan">
      <formula>1</formula>
    </cfRule>
  </conditionalFormatting>
  <conditionalFormatting sqref="AE36:AI38 AE38:AK39">
    <cfRule type="expression" dxfId="4" priority="15" stopIfTrue="1">
      <formula>$AE$36&gt;$AL$36</formula>
    </cfRule>
  </conditionalFormatting>
  <conditionalFormatting sqref="AJ32:AJ34">
    <cfRule type="cellIs" dxfId="3" priority="10" stopIfTrue="1" operator="lessThanOrEqual">
      <formula>1</formula>
    </cfRule>
    <cfRule type="cellIs" dxfId="2" priority="11" stopIfTrue="1" operator="greaterThan">
      <formula>1</formula>
    </cfRule>
  </conditionalFormatting>
  <conditionalFormatting sqref="AJ36:AK37">
    <cfRule type="cellIs" dxfId="1" priority="1" stopIfTrue="1" operator="lessThan">
      <formula>1</formula>
    </cfRule>
    <cfRule type="cellIs" dxfId="0" priority="2" stopIfTrue="1" operator="greaterThan">
      <formula>1</formula>
    </cfRule>
  </conditionalFormatting>
  <dataValidations count="16">
    <dataValidation type="list" allowBlank="1" showInputMessage="1" showErrorMessage="1" sqref="BB44:BL44 AY32:BA34" xr:uid="{00000000-0002-0000-0000-000000000000}">
      <formula1>Stadium</formula1>
    </dataValidation>
    <dataValidation type="list" allowBlank="1" showInputMessage="1" showErrorMessage="1" sqref="Z42" xr:uid="{00000000-0002-0000-0000-000001000000}">
      <formula1>Gemeenten</formula1>
    </dataValidation>
    <dataValidation type="list" allowBlank="1" showInputMessage="1" showErrorMessage="1" sqref="AF4:AF12 AF14:AF29" xr:uid="{00000000-0002-0000-0000-000002000000}">
      <formula1>Invulbouw</formula1>
    </dataValidation>
    <dataValidation type="list" allowBlank="1" showInputMessage="1" showErrorMessage="1" sqref="B4:B12 B14:B29" xr:uid="{00000000-0002-0000-0000-000003000000}">
      <formula1>Huur</formula1>
    </dataValidation>
    <dataValidation type="whole" allowBlank="1" showInputMessage="1" showErrorMessage="1" sqref="Y17:Y20 Y14" xr:uid="{00000000-0002-0000-0000-000004000000}">
      <formula1>2</formula1>
      <formula2>30</formula2>
    </dataValidation>
    <dataValidation type="list" allowBlank="1" showInputMessage="1" showErrorMessage="1" sqref="D4:D12" xr:uid="{00000000-0002-0000-0000-000005000000}">
      <formula1>Woningtypes</formula1>
    </dataValidation>
    <dataValidation type="list" allowBlank="1" showInputMessage="1" showErrorMessage="1" sqref="AH4:AH12" xr:uid="{00000000-0002-0000-0000-000006000000}">
      <formula1>oppcf</formula1>
    </dataValidation>
    <dataValidation type="list" allowBlank="1" showInputMessage="1" showErrorMessage="1" sqref="AB4:AB12" xr:uid="{00000000-0002-0000-0000-000007000000}">
      <formula1>Autoberging</formula1>
    </dataValidation>
    <dataValidation type="list" allowBlank="1" showInputMessage="1" showErrorMessage="1" sqref="H4:H12" xr:uid="{00000000-0002-0000-0000-000008000000}">
      <formula1>Lagen</formula1>
    </dataValidation>
    <dataValidation type="list" allowBlank="1" showInputMessage="1" showErrorMessage="1" sqref="A4:A12 A14:A29" xr:uid="{00000000-0002-0000-0000-000009000000}">
      <formula1>SoortWerk</formula1>
    </dataValidation>
    <dataValidation type="list" allowBlank="1" showInputMessage="1" showErrorMessage="1" sqref="AG4:AG12" xr:uid="{00000000-0002-0000-0000-00000A000000}">
      <formula1>MV</formula1>
    </dataValidation>
    <dataValidation type="list" allowBlank="1" showInputMessage="1" showErrorMessage="1" sqref="Z44" xr:uid="{00000000-0002-0000-0000-00000B000000}">
      <formula1>Stad</formula1>
    </dataValidation>
    <dataValidation type="whole" allowBlank="1" showInputMessage="1" showErrorMessage="1" sqref="Y21:Y27" xr:uid="{00000000-0002-0000-0000-00000C000000}">
      <formula1>0</formula1>
      <formula2>300</formula2>
    </dataValidation>
    <dataValidation type="list" allowBlank="1" showInputMessage="1" showErrorMessage="1" sqref="D14:F29" xr:uid="{00000000-0002-0000-0000-00000D000000}">
      <formula1>Keuzelijst</formula1>
    </dataValidation>
    <dataValidation type="list" allowBlank="1" showInputMessage="1" showErrorMessage="1" sqref="AD14:AD29" xr:uid="{00000000-0002-0000-0000-00000E000000}">
      <formula1>Basis</formula1>
    </dataValidation>
    <dataValidation type="list" allowBlank="1" showInputMessage="1" showErrorMessage="1" sqref="AE14:AE29" xr:uid="{00000000-0002-0000-0000-00000F000000}">
      <formula1>centrum</formula1>
    </dataValidation>
  </dataValidations>
  <printOptions horizontalCentered="1"/>
  <pageMargins left="0.19685039370078741" right="0.19685039370078741" top="0.39370078740157483" bottom="0.39370078740157483" header="0.19685039370078741" footer="0.19685039370078741"/>
  <pageSetup paperSize="9" scale="48" orientation="landscape" r:id="rId1"/>
  <headerFooter>
    <oddHeader>&amp;CVoorbeeld Simulatietabel</oddHeader>
    <oddFooter>&amp;L&amp;"Arial,Standaard"&amp;8&amp;D - &amp;F&amp;C&amp;"Arial,Standaard"&amp;7De VMSW is niet verantwoordelijk voor fouten in of foutief gebruik van dit document&amp;R&amp;"Arial,Standaard"&amp;8Opmaak SHM</oddFooter>
  </headerFooter>
  <ignoredErrors>
    <ignoredError sqref="AE3:AE4 L3 N3:P3 AA3:AA4 AC3 BB30:BD30 H29:I29 H23:I23 K29:P29 BM32 A30 K23:P23 BH31:BL31 AV31:BD31 Z32 Z34 Z33 Z36 AE34:AI34 K19:P19 H19:I20 AA25:AB26 AC25:AC26 BM34 Q32:Q34 Q36 AA23:AC24 AD29:AH29 AH4:AH12 AC19:AC22 AA17:AB17 AA20:AB20 AA19:AB19 BH4:BI12 X31:AA31 AC4:AD12 K4:T12 AD14:AE14 AD27:AE27 AI27 AL21:AU21 AA21:AB22 AK21:AK22 AY21:BM21 X4:Z4 I15:I16 AA15:AB16 AK15:AK16 X5:AB12 BM5:BM12 AE37:AE38 AD19:AH26 AJ19:AJ27 AJ29 AA28:BM28 AJ14:AJ17 H17:I17 K17:P17 AC15:AH17 AA18:BM18 AA14 AV21:AX21 AY42:BA42" unlockedFormula="1"/>
    <ignoredError sqref="BM45 H14:I14 AF14 AH14:AI14 BE13:BG14 AC14 AF31:AG31 C44:F44 D41:F41 C43:F43 C42:F42 C36:F36 AB31 C31:T31 C34:F34 C33:F33 C32:F32 Q19:T19 AA36 X36:Y36 BB42:BD42 AM43:BD44 AM40:BD41 AE36 G32:P32 G33:P33 G34:P34 AC34:AD34 AC33:AD33 AC32:AD32 C35:Q35 G36:P36 AC36:AD36 BM40:BM44 AJ34:AK34 AJ33:AK33 AE35 AE43:AK43 AJ32:AK32 AF36:AI36 AE42:AK42 AE41:AK41 AE44:AK44 AM31:AU31 AM42:AX42 AJ35:AK35 K14:T14 Q23:T23 BM13:BM14 BE40:BG45 X32:Y34 AA32 AA33 AA34 BM30 AA29:AC29 BM33 AI29 AI19:AI26 AK14:BA14 AK29:BM29 AK19:BM20 BJ4:BM4 AI4:BG12 AE5:AG7 AE8:AF8 AE9:AG12 AI31:AK31 X45:BA45 X13:BA13 X30:AX30 X40:AK40 Y19:Z19 X29:Z29 X35:AD35 AK23:BM26 AL22:BM22 AL15:BM16 R32:T36 C40:T40 Q29:T29 C30:T30 C13:T13 C45:T45 BJ5:BL12 BE30:BG36 BM35:BM36 AM32:BD36 AK17:BM17 AI15:AI17 Q17:T17" evalError="1" unlockedFormula="1"/>
    <ignoredError sqref="BB13:BD14 AG14 Q15:T15 Q16:T16 Z15:Z16 Z17 AF4:AG4" evalError="1"/>
    <ignoredError sqref="AK27:BM27 AA27" formula="1"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54"/>
  <sheetViews>
    <sheetView topLeftCell="A4" workbookViewId="0">
      <selection activeCell="A25" sqref="A25"/>
    </sheetView>
  </sheetViews>
  <sheetFormatPr defaultRowHeight="14.4" x14ac:dyDescent="0.3"/>
  <cols>
    <col min="1" max="1" width="53.21875" customWidth="1"/>
    <col min="2" max="2" width="25.77734375" customWidth="1"/>
    <col min="3" max="3" width="31.44140625" customWidth="1"/>
    <col min="5" max="5" width="22.77734375" customWidth="1"/>
    <col min="6" max="6" width="17.77734375" customWidth="1"/>
    <col min="8" max="9" width="10" bestFit="1" customWidth="1"/>
  </cols>
  <sheetData>
    <row r="1" spans="1:3" s="151" customFormat="1" ht="21" x14ac:dyDescent="0.3">
      <c r="A1" s="294" t="s">
        <v>33</v>
      </c>
      <c r="B1" s="295"/>
      <c r="C1" s="302"/>
    </row>
    <row r="2" spans="1:3" s="151" customFormat="1" ht="15" thickBot="1" x14ac:dyDescent="0.35">
      <c r="A2" s="296" t="s">
        <v>37</v>
      </c>
      <c r="B2" s="267"/>
      <c r="C2" s="268"/>
    </row>
    <row r="3" spans="1:3" s="151" customFormat="1" x14ac:dyDescent="0.3">
      <c r="A3" s="560" t="s">
        <v>629</v>
      </c>
      <c r="B3" s="328" t="s">
        <v>1419</v>
      </c>
      <c r="C3" s="303" t="s">
        <v>35</v>
      </c>
    </row>
    <row r="4" spans="1:3" s="151" customFormat="1" x14ac:dyDescent="0.3">
      <c r="A4" s="561"/>
      <c r="B4" s="329" t="s">
        <v>1420</v>
      </c>
      <c r="C4" s="306" t="s">
        <v>35</v>
      </c>
    </row>
    <row r="5" spans="1:3" s="151" customFormat="1" x14ac:dyDescent="0.3">
      <c r="A5" s="561" t="s">
        <v>630</v>
      </c>
      <c r="B5" s="329" t="s">
        <v>1421</v>
      </c>
      <c r="C5" s="306" t="s">
        <v>35</v>
      </c>
    </row>
    <row r="6" spans="1:3" s="151" customFormat="1" ht="15" thickBot="1" x14ac:dyDescent="0.35">
      <c r="A6" s="562"/>
      <c r="B6" s="330" t="s">
        <v>1422</v>
      </c>
      <c r="C6" s="309" t="s">
        <v>35</v>
      </c>
    </row>
    <row r="7" spans="1:3" s="151" customFormat="1" ht="15" thickBot="1" x14ac:dyDescent="0.35">
      <c r="A7" s="296" t="s">
        <v>34</v>
      </c>
      <c r="B7" s="269"/>
      <c r="C7" s="268"/>
    </row>
    <row r="8" spans="1:3" s="151" customFormat="1" x14ac:dyDescent="0.3">
      <c r="A8" s="313" t="s">
        <v>36</v>
      </c>
      <c r="B8" s="265">
        <v>-60</v>
      </c>
      <c r="C8" s="266" t="s">
        <v>35</v>
      </c>
    </row>
    <row r="9" spans="1:3" s="151" customFormat="1" x14ac:dyDescent="0.3">
      <c r="A9" s="297" t="s">
        <v>45</v>
      </c>
      <c r="B9" s="263">
        <v>-12</v>
      </c>
      <c r="C9" s="264" t="s">
        <v>35</v>
      </c>
    </row>
    <row r="10" spans="1:3" s="151" customFormat="1" x14ac:dyDescent="0.3">
      <c r="A10" s="297" t="s">
        <v>46</v>
      </c>
      <c r="B10" s="263">
        <v>-25</v>
      </c>
      <c r="C10" s="264" t="s">
        <v>35</v>
      </c>
    </row>
    <row r="11" spans="1:3" s="151" customFormat="1" x14ac:dyDescent="0.3">
      <c r="A11" s="297" t="s">
        <v>47</v>
      </c>
      <c r="B11" s="263">
        <v>-35</v>
      </c>
      <c r="C11" s="264" t="s">
        <v>35</v>
      </c>
    </row>
    <row r="12" spans="1:3" s="151" customFormat="1" x14ac:dyDescent="0.3">
      <c r="A12" s="297" t="s">
        <v>48</v>
      </c>
      <c r="B12" s="263">
        <v>-25</v>
      </c>
      <c r="C12" s="264" t="s">
        <v>35</v>
      </c>
    </row>
    <row r="13" spans="1:3" s="151" customFormat="1" ht="15" thickBot="1" x14ac:dyDescent="0.35">
      <c r="A13" s="319" t="s">
        <v>1423</v>
      </c>
      <c r="B13" s="316">
        <v>-40</v>
      </c>
      <c r="C13" s="317" t="s">
        <v>35</v>
      </c>
    </row>
    <row r="14" spans="1:3" s="151" customFormat="1" ht="15" thickBot="1" x14ac:dyDescent="0.35">
      <c r="A14" s="296" t="s">
        <v>38</v>
      </c>
      <c r="B14" s="267"/>
      <c r="C14" s="268"/>
    </row>
    <row r="15" spans="1:3" s="151" customFormat="1" x14ac:dyDescent="0.3">
      <c r="A15" s="299" t="s">
        <v>49</v>
      </c>
      <c r="B15" s="265">
        <v>16000</v>
      </c>
      <c r="C15" s="266" t="s">
        <v>39</v>
      </c>
    </row>
    <row r="16" spans="1:3" s="151" customFormat="1" x14ac:dyDescent="0.3">
      <c r="A16" s="298" t="s">
        <v>50</v>
      </c>
      <c r="B16" s="263">
        <v>8000</v>
      </c>
      <c r="C16" s="264" t="s">
        <v>39</v>
      </c>
    </row>
    <row r="17" spans="1:3" s="151" customFormat="1" x14ac:dyDescent="0.3">
      <c r="A17" s="298" t="s">
        <v>51</v>
      </c>
      <c r="B17" s="263">
        <v>2700</v>
      </c>
      <c r="C17" s="264" t="s">
        <v>39</v>
      </c>
    </row>
    <row r="18" spans="1:3" s="151" customFormat="1" x14ac:dyDescent="0.3">
      <c r="A18" s="298" t="s">
        <v>52</v>
      </c>
      <c r="B18" s="263">
        <v>26000</v>
      </c>
      <c r="C18" s="264" t="s">
        <v>39</v>
      </c>
    </row>
    <row r="19" spans="1:3" s="151" customFormat="1" ht="15" thickBot="1" x14ac:dyDescent="0.35">
      <c r="A19" s="318" t="s">
        <v>1452</v>
      </c>
      <c r="B19" s="316">
        <v>25000</v>
      </c>
      <c r="C19" s="320">
        <v>6250</v>
      </c>
    </row>
    <row r="20" spans="1:3" s="151" customFormat="1" ht="28.8" x14ac:dyDescent="0.3">
      <c r="A20" s="298" t="s">
        <v>53</v>
      </c>
      <c r="B20" s="263">
        <v>810</v>
      </c>
      <c r="C20" s="264" t="s">
        <v>35</v>
      </c>
    </row>
    <row r="21" spans="1:3" s="151" customFormat="1" x14ac:dyDescent="0.3">
      <c r="A21" s="298" t="s">
        <v>655</v>
      </c>
      <c r="B21" s="263">
        <v>620</v>
      </c>
      <c r="C21" s="264" t="s">
        <v>35</v>
      </c>
    </row>
    <row r="22" spans="1:3" s="151" customFormat="1" ht="15" thickBot="1" x14ac:dyDescent="0.35">
      <c r="A22" s="301" t="s">
        <v>1428</v>
      </c>
      <c r="B22" s="267"/>
      <c r="C22" s="268"/>
    </row>
    <row r="23" spans="1:3" s="151" customFormat="1" ht="28.8" x14ac:dyDescent="0.3">
      <c r="A23" s="299" t="s">
        <v>1435</v>
      </c>
      <c r="B23" s="265">
        <v>1250</v>
      </c>
      <c r="C23" s="266" t="s">
        <v>35</v>
      </c>
    </row>
    <row r="24" spans="1:3" s="151" customFormat="1" ht="15" thickBot="1" x14ac:dyDescent="0.35">
      <c r="A24" s="318" t="s">
        <v>1427</v>
      </c>
      <c r="B24" s="316">
        <v>1100</v>
      </c>
      <c r="C24" s="317" t="s">
        <v>1426</v>
      </c>
    </row>
    <row r="25" spans="1:3" s="151" customFormat="1" ht="15" thickBot="1" x14ac:dyDescent="0.35">
      <c r="A25" s="301" t="s">
        <v>600</v>
      </c>
      <c r="B25" s="267"/>
      <c r="C25" s="268"/>
    </row>
    <row r="26" spans="1:3" s="151" customFormat="1" ht="23.55" customHeight="1" thickBot="1" x14ac:dyDescent="0.35">
      <c r="A26" s="311" t="s">
        <v>645</v>
      </c>
      <c r="B26" s="310">
        <v>6250</v>
      </c>
      <c r="C26" s="312" t="s">
        <v>646</v>
      </c>
    </row>
    <row r="27" spans="1:3" s="151" customFormat="1" ht="15" thickBot="1" x14ac:dyDescent="0.35">
      <c r="A27" s="296" t="s">
        <v>1429</v>
      </c>
      <c r="B27" s="267"/>
      <c r="C27" s="268"/>
    </row>
    <row r="28" spans="1:3" s="151" customFormat="1" x14ac:dyDescent="0.3">
      <c r="A28" s="559" t="s">
        <v>631</v>
      </c>
      <c r="B28" s="265">
        <v>3700</v>
      </c>
      <c r="C28" s="266" t="s">
        <v>632</v>
      </c>
    </row>
    <row r="29" spans="1:3" s="151" customFormat="1" x14ac:dyDescent="0.3">
      <c r="A29" s="558"/>
      <c r="B29" s="263">
        <v>4900</v>
      </c>
      <c r="C29" s="264" t="s">
        <v>633</v>
      </c>
    </row>
    <row r="30" spans="1:3" s="151" customFormat="1" x14ac:dyDescent="0.3">
      <c r="A30" s="298" t="s">
        <v>619</v>
      </c>
      <c r="B30" s="263">
        <v>1600</v>
      </c>
      <c r="C30" s="264" t="s">
        <v>634</v>
      </c>
    </row>
    <row r="31" spans="1:3" s="151" customFormat="1" x14ac:dyDescent="0.3">
      <c r="A31" s="298" t="s">
        <v>635</v>
      </c>
      <c r="B31" s="263">
        <v>4250</v>
      </c>
      <c r="C31" s="264" t="s">
        <v>632</v>
      </c>
    </row>
    <row r="32" spans="1:3" s="151" customFormat="1" x14ac:dyDescent="0.3">
      <c r="A32" s="298" t="s">
        <v>635</v>
      </c>
      <c r="B32" s="263">
        <v>6400</v>
      </c>
      <c r="C32" s="264" t="s">
        <v>633</v>
      </c>
    </row>
    <row r="33" spans="1:3" s="151" customFormat="1" x14ac:dyDescent="0.3">
      <c r="A33" s="558" t="s">
        <v>1424</v>
      </c>
      <c r="B33" s="263">
        <v>2700</v>
      </c>
      <c r="C33" s="264" t="s">
        <v>632</v>
      </c>
    </row>
    <row r="34" spans="1:3" s="151" customFormat="1" x14ac:dyDescent="0.3">
      <c r="A34" s="558"/>
      <c r="B34" s="263">
        <v>3200</v>
      </c>
      <c r="C34" s="264" t="s">
        <v>633</v>
      </c>
    </row>
    <row r="35" spans="1:3" s="151" customFormat="1" x14ac:dyDescent="0.3">
      <c r="A35" s="558" t="s">
        <v>1425</v>
      </c>
      <c r="B35" s="263">
        <v>3200</v>
      </c>
      <c r="C35" s="264" t="s">
        <v>632</v>
      </c>
    </row>
    <row r="36" spans="1:3" s="151" customFormat="1" x14ac:dyDescent="0.3">
      <c r="A36" s="558"/>
      <c r="B36" s="263">
        <v>4800</v>
      </c>
      <c r="C36" s="264" t="s">
        <v>633</v>
      </c>
    </row>
    <row r="37" spans="1:3" s="151" customFormat="1" x14ac:dyDescent="0.3">
      <c r="A37" s="298" t="s">
        <v>636</v>
      </c>
      <c r="B37" s="263">
        <v>1500</v>
      </c>
      <c r="C37" s="264" t="s">
        <v>642</v>
      </c>
    </row>
    <row r="38" spans="1:3" s="151" customFormat="1" x14ac:dyDescent="0.3">
      <c r="A38" s="298" t="s">
        <v>640</v>
      </c>
      <c r="B38" s="263">
        <v>3200</v>
      </c>
      <c r="C38" s="264" t="s">
        <v>632</v>
      </c>
    </row>
    <row r="39" spans="1:3" s="151" customFormat="1" x14ac:dyDescent="0.3">
      <c r="A39" s="298" t="s">
        <v>641</v>
      </c>
      <c r="B39" s="263">
        <v>5000</v>
      </c>
      <c r="C39" s="264" t="s">
        <v>633</v>
      </c>
    </row>
    <row r="40" spans="1:3" s="151" customFormat="1" ht="43.2" x14ac:dyDescent="0.3">
      <c r="A40" s="304" t="s">
        <v>1412</v>
      </c>
      <c r="B40" s="305">
        <v>2500</v>
      </c>
      <c r="C40" s="306" t="s">
        <v>639</v>
      </c>
    </row>
    <row r="41" spans="1:3" s="151" customFormat="1" ht="15" thickBot="1" x14ac:dyDescent="0.35">
      <c r="A41" s="307" t="s">
        <v>1413</v>
      </c>
      <c r="B41" s="308">
        <v>875</v>
      </c>
      <c r="C41" s="309" t="s">
        <v>638</v>
      </c>
    </row>
    <row r="42" spans="1:3" s="151" customFormat="1" ht="15" thickBot="1" x14ac:dyDescent="0.35">
      <c r="A42" s="296" t="s">
        <v>1430</v>
      </c>
      <c r="B42" s="267"/>
      <c r="C42" s="268"/>
    </row>
    <row r="43" spans="1:3" s="151" customFormat="1" ht="28.8" x14ac:dyDescent="0.3">
      <c r="A43" s="299" t="s">
        <v>54</v>
      </c>
      <c r="B43" s="265" t="s">
        <v>55</v>
      </c>
      <c r="C43" s="266"/>
    </row>
    <row r="44" spans="1:3" s="151" customFormat="1" x14ac:dyDescent="0.3">
      <c r="A44" s="298" t="s">
        <v>56</v>
      </c>
      <c r="B44" s="263" t="s">
        <v>55</v>
      </c>
      <c r="C44" s="264"/>
    </row>
    <row r="45" spans="1:3" s="151" customFormat="1" x14ac:dyDescent="0.3">
      <c r="A45" s="298" t="s">
        <v>57</v>
      </c>
      <c r="B45" s="263" t="s">
        <v>55</v>
      </c>
      <c r="C45" s="264"/>
    </row>
    <row r="46" spans="1:3" s="151" customFormat="1" x14ac:dyDescent="0.3">
      <c r="A46" s="298" t="s">
        <v>644</v>
      </c>
      <c r="B46" s="263" t="s">
        <v>55</v>
      </c>
      <c r="C46" s="264"/>
    </row>
    <row r="47" spans="1:3" s="151" customFormat="1" ht="15" thickBot="1" x14ac:dyDescent="0.35">
      <c r="A47" s="318" t="s">
        <v>643</v>
      </c>
      <c r="B47" s="316" t="s">
        <v>55</v>
      </c>
      <c r="C47" s="317"/>
    </row>
    <row r="48" spans="1:3" s="151" customFormat="1" ht="15" thickBot="1" x14ac:dyDescent="0.35">
      <c r="A48" s="296" t="s">
        <v>40</v>
      </c>
      <c r="B48" s="267"/>
      <c r="C48" s="268"/>
    </row>
    <row r="49" spans="1:3" s="151" customFormat="1" x14ac:dyDescent="0.3">
      <c r="A49" s="299" t="s">
        <v>41</v>
      </c>
      <c r="B49" s="265">
        <v>250</v>
      </c>
      <c r="C49" s="266" t="s">
        <v>35</v>
      </c>
    </row>
    <row r="50" spans="1:3" s="151" customFormat="1" ht="15" thickBot="1" x14ac:dyDescent="0.35">
      <c r="A50" s="318" t="s">
        <v>42</v>
      </c>
      <c r="B50" s="316">
        <v>125000</v>
      </c>
      <c r="C50" s="317" t="s">
        <v>596</v>
      </c>
    </row>
    <row r="51" spans="1:3" s="151" customFormat="1" ht="15" thickBot="1" x14ac:dyDescent="0.35">
      <c r="A51" s="296" t="s">
        <v>43</v>
      </c>
      <c r="B51" s="267"/>
      <c r="C51" s="268"/>
    </row>
    <row r="52" spans="1:3" s="151" customFormat="1" x14ac:dyDescent="0.3">
      <c r="A52" s="313" t="s">
        <v>44</v>
      </c>
      <c r="B52" s="265"/>
      <c r="C52" s="314"/>
    </row>
    <row r="53" spans="1:3" s="151" customFormat="1" x14ac:dyDescent="0.3">
      <c r="A53" s="300" t="s">
        <v>126</v>
      </c>
      <c r="B53" s="263">
        <v>5000</v>
      </c>
      <c r="C53" s="264" t="s">
        <v>39</v>
      </c>
    </row>
    <row r="54" spans="1:3" s="151" customFormat="1" ht="30" customHeight="1" thickBot="1" x14ac:dyDescent="0.35">
      <c r="A54" s="315" t="s">
        <v>127</v>
      </c>
      <c r="B54" s="316">
        <v>2500</v>
      </c>
      <c r="C54" s="317" t="s">
        <v>39</v>
      </c>
    </row>
  </sheetData>
  <mergeCells count="5">
    <mergeCell ref="A33:A34"/>
    <mergeCell ref="A35:A36"/>
    <mergeCell ref="A28:A29"/>
    <mergeCell ref="A3:A4"/>
    <mergeCell ref="A5:A6"/>
  </mergeCells>
  <phoneticPr fontId="41" type="noConversion"/>
  <pageMargins left="0.23622047244094491" right="0.23622047244094491"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9"/>
  <sheetViews>
    <sheetView workbookViewId="0">
      <selection sqref="A1:IV65536"/>
    </sheetView>
  </sheetViews>
  <sheetFormatPr defaultColWidth="9.21875" defaultRowHeight="14.4" x14ac:dyDescent="0.3"/>
  <cols>
    <col min="1" max="1" width="16.44140625" style="3" customWidth="1"/>
    <col min="2" max="2" width="75.77734375" style="3" customWidth="1"/>
    <col min="3" max="16384" width="9.21875" style="3"/>
  </cols>
  <sheetData>
    <row r="1" spans="1:2" ht="18" x14ac:dyDescent="0.3">
      <c r="A1" s="362" t="s">
        <v>61</v>
      </c>
      <c r="B1" s="362" t="s">
        <v>60</v>
      </c>
    </row>
    <row r="2" spans="1:2" ht="57.6" x14ac:dyDescent="0.3">
      <c r="A2" s="363" t="s">
        <v>24</v>
      </c>
      <c r="B2" s="363" t="s">
        <v>653</v>
      </c>
    </row>
    <row r="3" spans="1:2" ht="18" customHeight="1" x14ac:dyDescent="0.3">
      <c r="A3" s="363" t="s">
        <v>25</v>
      </c>
      <c r="B3" s="363" t="s">
        <v>654</v>
      </c>
    </row>
    <row r="4" spans="1:2" ht="18" customHeight="1" x14ac:dyDescent="0.3">
      <c r="A4" s="363" t="s">
        <v>452</v>
      </c>
      <c r="B4" s="363" t="s">
        <v>1459</v>
      </c>
    </row>
    <row r="5" spans="1:2" ht="43.2" x14ac:dyDescent="0.3">
      <c r="A5" s="363" t="s">
        <v>62</v>
      </c>
      <c r="B5" s="363" t="s">
        <v>122</v>
      </c>
    </row>
    <row r="6" spans="1:2" ht="43.2" x14ac:dyDescent="0.3">
      <c r="A6" s="363" t="s">
        <v>65</v>
      </c>
      <c r="B6" s="363" t="s">
        <v>123</v>
      </c>
    </row>
    <row r="7" spans="1:2" ht="28.8" x14ac:dyDescent="0.3">
      <c r="A7" s="363" t="s">
        <v>80</v>
      </c>
      <c r="B7" s="363" t="s">
        <v>124</v>
      </c>
    </row>
    <row r="8" spans="1:2" x14ac:dyDescent="0.3">
      <c r="A8" s="363" t="s">
        <v>92</v>
      </c>
      <c r="B8" s="363" t="s">
        <v>91</v>
      </c>
    </row>
    <row r="9" spans="1:2" x14ac:dyDescent="0.3">
      <c r="A9" s="363" t="s">
        <v>82</v>
      </c>
      <c r="B9" s="363" t="s">
        <v>81</v>
      </c>
    </row>
    <row r="10" spans="1:2" x14ac:dyDescent="0.3">
      <c r="A10" s="363" t="s">
        <v>59</v>
      </c>
      <c r="B10" s="363" t="s">
        <v>104</v>
      </c>
    </row>
    <row r="11" spans="1:2" x14ac:dyDescent="0.3">
      <c r="A11" s="363" t="s">
        <v>106</v>
      </c>
      <c r="B11" s="363" t="s">
        <v>105</v>
      </c>
    </row>
    <row r="12" spans="1:2" x14ac:dyDescent="0.3">
      <c r="A12" s="363" t="s">
        <v>77</v>
      </c>
      <c r="B12" s="363" t="s">
        <v>76</v>
      </c>
    </row>
    <row r="13" spans="1:2" x14ac:dyDescent="0.3">
      <c r="A13" s="363" t="s">
        <v>90</v>
      </c>
      <c r="B13" s="363" t="s">
        <v>89</v>
      </c>
    </row>
    <row r="14" spans="1:2" ht="28.8" x14ac:dyDescent="0.3">
      <c r="A14" s="363" t="s">
        <v>79</v>
      </c>
      <c r="B14" s="363" t="s">
        <v>78</v>
      </c>
    </row>
    <row r="15" spans="1:2" ht="28.8" x14ac:dyDescent="0.3">
      <c r="A15" s="363" t="s">
        <v>96</v>
      </c>
      <c r="B15" s="363" t="s">
        <v>95</v>
      </c>
    </row>
    <row r="16" spans="1:2" x14ac:dyDescent="0.3">
      <c r="A16" s="363" t="s">
        <v>121</v>
      </c>
      <c r="B16" s="363" t="s">
        <v>120</v>
      </c>
    </row>
    <row r="17" spans="1:2" x14ac:dyDescent="0.3">
      <c r="A17" s="363" t="s">
        <v>75</v>
      </c>
      <c r="B17" s="363" t="s">
        <v>74</v>
      </c>
    </row>
    <row r="18" spans="1:2" x14ac:dyDescent="0.3">
      <c r="A18" s="363" t="s">
        <v>97</v>
      </c>
      <c r="B18" s="363" t="s">
        <v>23</v>
      </c>
    </row>
    <row r="19" spans="1:2" x14ac:dyDescent="0.3">
      <c r="A19" s="363" t="s">
        <v>110</v>
      </c>
      <c r="B19" s="363" t="s">
        <v>110</v>
      </c>
    </row>
    <row r="20" spans="1:2" x14ac:dyDescent="0.3">
      <c r="A20" s="363" t="s">
        <v>94</v>
      </c>
      <c r="B20" s="363" t="s">
        <v>93</v>
      </c>
    </row>
    <row r="21" spans="1:2" x14ac:dyDescent="0.3">
      <c r="A21" s="363" t="s">
        <v>64</v>
      </c>
      <c r="B21" s="363" t="s">
        <v>63</v>
      </c>
    </row>
    <row r="22" spans="1:2" x14ac:dyDescent="0.3">
      <c r="A22" s="363" t="s">
        <v>115</v>
      </c>
      <c r="B22" s="363" t="s">
        <v>125</v>
      </c>
    </row>
    <row r="23" spans="1:2" x14ac:dyDescent="0.3">
      <c r="A23" s="363" t="s">
        <v>101</v>
      </c>
      <c r="B23" s="363" t="s">
        <v>100</v>
      </c>
    </row>
    <row r="24" spans="1:2" x14ac:dyDescent="0.3">
      <c r="A24" s="363" t="s">
        <v>86</v>
      </c>
      <c r="B24" s="363" t="s">
        <v>85</v>
      </c>
    </row>
    <row r="25" spans="1:2" x14ac:dyDescent="0.3">
      <c r="A25" s="363" t="s">
        <v>73</v>
      </c>
      <c r="B25" s="363" t="s">
        <v>72</v>
      </c>
    </row>
    <row r="26" spans="1:2" x14ac:dyDescent="0.3">
      <c r="A26" s="363" t="s">
        <v>69</v>
      </c>
      <c r="B26" s="363" t="s">
        <v>68</v>
      </c>
    </row>
    <row r="27" spans="1:2" x14ac:dyDescent="0.3">
      <c r="A27" s="363" t="s">
        <v>112</v>
      </c>
      <c r="B27" s="363" t="s">
        <v>111</v>
      </c>
    </row>
    <row r="28" spans="1:2" x14ac:dyDescent="0.3">
      <c r="A28" s="363" t="s">
        <v>109</v>
      </c>
      <c r="B28" s="363" t="s">
        <v>109</v>
      </c>
    </row>
    <row r="29" spans="1:2" x14ac:dyDescent="0.3">
      <c r="A29" s="363" t="s">
        <v>107</v>
      </c>
      <c r="B29" s="363" t="s">
        <v>58</v>
      </c>
    </row>
    <row r="30" spans="1:2" x14ac:dyDescent="0.3">
      <c r="A30" s="363" t="s">
        <v>103</v>
      </c>
      <c r="B30" s="363" t="s">
        <v>102</v>
      </c>
    </row>
    <row r="31" spans="1:2" x14ac:dyDescent="0.3">
      <c r="A31" s="363" t="s">
        <v>99</v>
      </c>
      <c r="B31" s="363" t="s">
        <v>98</v>
      </c>
    </row>
    <row r="32" spans="1:2" x14ac:dyDescent="0.3">
      <c r="A32" s="363" t="s">
        <v>84</v>
      </c>
      <c r="B32" s="363" t="s">
        <v>83</v>
      </c>
    </row>
    <row r="33" spans="1:2" x14ac:dyDescent="0.3">
      <c r="A33" s="363" t="s">
        <v>88</v>
      </c>
      <c r="B33" s="363" t="s">
        <v>87</v>
      </c>
    </row>
    <row r="34" spans="1:2" x14ac:dyDescent="0.3">
      <c r="A34" s="363" t="s">
        <v>114</v>
      </c>
      <c r="B34" s="363" t="s">
        <v>113</v>
      </c>
    </row>
    <row r="35" spans="1:2" x14ac:dyDescent="0.3">
      <c r="A35" s="363" t="s">
        <v>67</v>
      </c>
      <c r="B35" s="363" t="s">
        <v>66</v>
      </c>
    </row>
    <row r="36" spans="1:2" x14ac:dyDescent="0.3">
      <c r="A36" s="363" t="s">
        <v>108</v>
      </c>
      <c r="B36" s="363" t="s">
        <v>108</v>
      </c>
    </row>
    <row r="37" spans="1:2" x14ac:dyDescent="0.3">
      <c r="A37" s="363" t="s">
        <v>119</v>
      </c>
      <c r="B37" s="363" t="s">
        <v>118</v>
      </c>
    </row>
    <row r="38" spans="1:2" x14ac:dyDescent="0.3">
      <c r="A38" s="363" t="s">
        <v>117</v>
      </c>
      <c r="B38" s="363" t="s">
        <v>116</v>
      </c>
    </row>
    <row r="39" spans="1:2" x14ac:dyDescent="0.3">
      <c r="A39" s="363" t="s">
        <v>71</v>
      </c>
      <c r="B39" s="363" t="s">
        <v>70</v>
      </c>
    </row>
  </sheetData>
  <pageMargins left="0.39370078740157483" right="0.19685039370078741" top="0.39370078740157483" bottom="0.39370078740157483"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33"/>
  <sheetViews>
    <sheetView workbookViewId="0">
      <selection sqref="A1:B65536"/>
    </sheetView>
  </sheetViews>
  <sheetFormatPr defaultColWidth="24.21875" defaultRowHeight="14.4" x14ac:dyDescent="0.3"/>
  <cols>
    <col min="1" max="1" width="16.44140625" customWidth="1"/>
    <col min="2" max="2" width="20.77734375" customWidth="1"/>
  </cols>
  <sheetData>
    <row r="1" spans="1:2" ht="15" thickBot="1" x14ac:dyDescent="0.35">
      <c r="A1" s="261" t="s">
        <v>32</v>
      </c>
      <c r="B1" s="262" t="s">
        <v>593</v>
      </c>
    </row>
    <row r="2" spans="1:2" x14ac:dyDescent="0.3">
      <c r="A2" s="259">
        <v>0</v>
      </c>
      <c r="B2" s="260">
        <v>0</v>
      </c>
    </row>
    <row r="3" spans="1:2" x14ac:dyDescent="0.3">
      <c r="A3" s="10">
        <v>30</v>
      </c>
      <c r="B3" s="9">
        <v>2115</v>
      </c>
    </row>
    <row r="4" spans="1:2" x14ac:dyDescent="0.3">
      <c r="A4" s="10">
        <v>31</v>
      </c>
      <c r="B4" s="9">
        <v>2103</v>
      </c>
    </row>
    <row r="5" spans="1:2" x14ac:dyDescent="0.3">
      <c r="A5" s="10">
        <v>32</v>
      </c>
      <c r="B5" s="9">
        <v>2089</v>
      </c>
    </row>
    <row r="6" spans="1:2" x14ac:dyDescent="0.3">
      <c r="A6" s="10">
        <v>33</v>
      </c>
      <c r="B6" s="9">
        <v>2075</v>
      </c>
    </row>
    <row r="7" spans="1:2" x14ac:dyDescent="0.3">
      <c r="A7" s="10">
        <v>34</v>
      </c>
      <c r="B7" s="9">
        <v>2062</v>
      </c>
    </row>
    <row r="8" spans="1:2" x14ac:dyDescent="0.3">
      <c r="A8" s="10">
        <v>35</v>
      </c>
      <c r="B8" s="9">
        <v>2051</v>
      </c>
    </row>
    <row r="9" spans="1:2" x14ac:dyDescent="0.3">
      <c r="A9" s="10">
        <v>36</v>
      </c>
      <c r="B9" s="9">
        <v>2037</v>
      </c>
    </row>
    <row r="10" spans="1:2" x14ac:dyDescent="0.3">
      <c r="A10" s="10">
        <v>37</v>
      </c>
      <c r="B10" s="9">
        <v>2025</v>
      </c>
    </row>
    <row r="11" spans="1:2" x14ac:dyDescent="0.3">
      <c r="A11" s="10">
        <v>38</v>
      </c>
      <c r="B11" s="9">
        <v>2011</v>
      </c>
    </row>
    <row r="12" spans="1:2" x14ac:dyDescent="0.3">
      <c r="A12" s="10">
        <v>39</v>
      </c>
      <c r="B12" s="9">
        <v>2000</v>
      </c>
    </row>
    <row r="13" spans="1:2" x14ac:dyDescent="0.3">
      <c r="A13" s="10">
        <v>40</v>
      </c>
      <c r="B13" s="9">
        <v>1986</v>
      </c>
    </row>
    <row r="14" spans="1:2" x14ac:dyDescent="0.3">
      <c r="A14" s="10">
        <v>41</v>
      </c>
      <c r="B14" s="9">
        <v>1975</v>
      </c>
    </row>
    <row r="15" spans="1:2" x14ac:dyDescent="0.3">
      <c r="A15" s="10">
        <v>42</v>
      </c>
      <c r="B15" s="9">
        <v>1961</v>
      </c>
    </row>
    <row r="16" spans="1:2" x14ac:dyDescent="0.3">
      <c r="A16" s="10">
        <v>43</v>
      </c>
      <c r="B16" s="9">
        <v>1950</v>
      </c>
    </row>
    <row r="17" spans="1:2" x14ac:dyDescent="0.3">
      <c r="A17" s="10">
        <v>44</v>
      </c>
      <c r="B17" s="9">
        <v>1938</v>
      </c>
    </row>
    <row r="18" spans="1:2" x14ac:dyDescent="0.3">
      <c r="A18" s="10">
        <v>45</v>
      </c>
      <c r="B18" s="9">
        <v>1926</v>
      </c>
    </row>
    <row r="19" spans="1:2" x14ac:dyDescent="0.3">
      <c r="A19" s="10">
        <v>46</v>
      </c>
      <c r="B19" s="9">
        <v>1913</v>
      </c>
    </row>
    <row r="20" spans="1:2" x14ac:dyDescent="0.3">
      <c r="A20" s="10">
        <v>47</v>
      </c>
      <c r="B20" s="9">
        <v>1901</v>
      </c>
    </row>
    <row r="21" spans="1:2" x14ac:dyDescent="0.3">
      <c r="A21" s="10">
        <v>48</v>
      </c>
      <c r="B21" s="9">
        <v>1890</v>
      </c>
    </row>
    <row r="22" spans="1:2" x14ac:dyDescent="0.3">
      <c r="A22" s="10">
        <v>49</v>
      </c>
      <c r="B22" s="9">
        <v>1879</v>
      </c>
    </row>
    <row r="23" spans="1:2" x14ac:dyDescent="0.3">
      <c r="A23" s="10">
        <v>50</v>
      </c>
      <c r="B23" s="9">
        <v>1867</v>
      </c>
    </row>
    <row r="24" spans="1:2" x14ac:dyDescent="0.3">
      <c r="A24" s="10">
        <v>51</v>
      </c>
      <c r="B24" s="9">
        <v>1855</v>
      </c>
    </row>
    <row r="25" spans="1:2" x14ac:dyDescent="0.3">
      <c r="A25" s="10">
        <v>52</v>
      </c>
      <c r="B25" s="9">
        <v>1844</v>
      </c>
    </row>
    <row r="26" spans="1:2" x14ac:dyDescent="0.3">
      <c r="A26" s="10">
        <v>53</v>
      </c>
      <c r="B26" s="9">
        <v>1833</v>
      </c>
    </row>
    <row r="27" spans="1:2" x14ac:dyDescent="0.3">
      <c r="A27" s="10">
        <v>54</v>
      </c>
      <c r="B27" s="9">
        <v>1822</v>
      </c>
    </row>
    <row r="28" spans="1:2" x14ac:dyDescent="0.3">
      <c r="A28" s="10">
        <v>55</v>
      </c>
      <c r="B28" s="9">
        <v>1812</v>
      </c>
    </row>
    <row r="29" spans="1:2" x14ac:dyDescent="0.3">
      <c r="A29" s="10">
        <v>56</v>
      </c>
      <c r="B29" s="9">
        <v>1800</v>
      </c>
    </row>
    <row r="30" spans="1:2" x14ac:dyDescent="0.3">
      <c r="A30" s="10">
        <v>57</v>
      </c>
      <c r="B30" s="9">
        <v>1790</v>
      </c>
    </row>
    <row r="31" spans="1:2" x14ac:dyDescent="0.3">
      <c r="A31" s="10">
        <v>58</v>
      </c>
      <c r="B31" s="9">
        <v>1778</v>
      </c>
    </row>
    <row r="32" spans="1:2" x14ac:dyDescent="0.3">
      <c r="A32" s="10">
        <v>59</v>
      </c>
      <c r="B32" s="9">
        <v>1769</v>
      </c>
    </row>
    <row r="33" spans="1:2" x14ac:dyDescent="0.3">
      <c r="A33" s="10">
        <v>60</v>
      </c>
      <c r="B33" s="9">
        <v>1757</v>
      </c>
    </row>
    <row r="34" spans="1:2" x14ac:dyDescent="0.3">
      <c r="A34" s="10">
        <v>61</v>
      </c>
      <c r="B34" s="9">
        <v>1747</v>
      </c>
    </row>
    <row r="35" spans="1:2" x14ac:dyDescent="0.3">
      <c r="A35" s="10">
        <v>62</v>
      </c>
      <c r="B35" s="9">
        <v>1736</v>
      </c>
    </row>
    <row r="36" spans="1:2" x14ac:dyDescent="0.3">
      <c r="A36" s="10">
        <v>63</v>
      </c>
      <c r="B36" s="9">
        <v>1727</v>
      </c>
    </row>
    <row r="37" spans="1:2" x14ac:dyDescent="0.3">
      <c r="A37" s="10">
        <v>64</v>
      </c>
      <c r="B37" s="9">
        <v>1716</v>
      </c>
    </row>
    <row r="38" spans="1:2" x14ac:dyDescent="0.3">
      <c r="A38" s="10">
        <v>65</v>
      </c>
      <c r="B38" s="9">
        <v>1708</v>
      </c>
    </row>
    <row r="39" spans="1:2" x14ac:dyDescent="0.3">
      <c r="A39" s="10">
        <v>66</v>
      </c>
      <c r="B39" s="9">
        <v>1696</v>
      </c>
    </row>
    <row r="40" spans="1:2" x14ac:dyDescent="0.3">
      <c r="A40" s="10">
        <v>67</v>
      </c>
      <c r="B40" s="9">
        <v>1688</v>
      </c>
    </row>
    <row r="41" spans="1:2" x14ac:dyDescent="0.3">
      <c r="A41" s="10">
        <v>68</v>
      </c>
      <c r="B41" s="9">
        <v>1677</v>
      </c>
    </row>
    <row r="42" spans="1:2" x14ac:dyDescent="0.3">
      <c r="A42" s="10">
        <v>69</v>
      </c>
      <c r="B42" s="9">
        <v>1668</v>
      </c>
    </row>
    <row r="43" spans="1:2" x14ac:dyDescent="0.3">
      <c r="A43" s="10">
        <v>70</v>
      </c>
      <c r="B43" s="9">
        <v>1658</v>
      </c>
    </row>
    <row r="44" spans="1:2" x14ac:dyDescent="0.3">
      <c r="A44" s="10">
        <v>71</v>
      </c>
      <c r="B44" s="9">
        <v>1649</v>
      </c>
    </row>
    <row r="45" spans="1:2" x14ac:dyDescent="0.3">
      <c r="A45" s="10">
        <v>72</v>
      </c>
      <c r="B45" s="9">
        <v>1639</v>
      </c>
    </row>
    <row r="46" spans="1:2" x14ac:dyDescent="0.3">
      <c r="A46" s="10">
        <v>73</v>
      </c>
      <c r="B46" s="9">
        <v>1631</v>
      </c>
    </row>
    <row r="47" spans="1:2" x14ac:dyDescent="0.3">
      <c r="A47" s="10">
        <v>74</v>
      </c>
      <c r="B47" s="9">
        <v>1621</v>
      </c>
    </row>
    <row r="48" spans="1:2" x14ac:dyDescent="0.3">
      <c r="A48" s="10">
        <v>75</v>
      </c>
      <c r="B48" s="9">
        <v>1613</v>
      </c>
    </row>
    <row r="49" spans="1:2" x14ac:dyDescent="0.3">
      <c r="A49" s="10">
        <v>76</v>
      </c>
      <c r="B49" s="9">
        <v>1603</v>
      </c>
    </row>
    <row r="50" spans="1:2" x14ac:dyDescent="0.3">
      <c r="A50" s="10">
        <v>77</v>
      </c>
      <c r="B50" s="9">
        <v>1595</v>
      </c>
    </row>
    <row r="51" spans="1:2" x14ac:dyDescent="0.3">
      <c r="A51" s="10">
        <v>78</v>
      </c>
      <c r="B51" s="9">
        <v>1586</v>
      </c>
    </row>
    <row r="52" spans="1:2" x14ac:dyDescent="0.3">
      <c r="A52" s="10">
        <v>79</v>
      </c>
      <c r="B52" s="9">
        <v>1577</v>
      </c>
    </row>
    <row r="53" spans="1:2" x14ac:dyDescent="0.3">
      <c r="A53" s="10">
        <v>80</v>
      </c>
      <c r="B53" s="9">
        <v>1568</v>
      </c>
    </row>
    <row r="54" spans="1:2" x14ac:dyDescent="0.3">
      <c r="A54" s="10">
        <v>81</v>
      </c>
      <c r="B54" s="9">
        <v>1561</v>
      </c>
    </row>
    <row r="55" spans="1:2" x14ac:dyDescent="0.3">
      <c r="A55" s="10">
        <v>82</v>
      </c>
      <c r="B55" s="9">
        <v>1552</v>
      </c>
    </row>
    <row r="56" spans="1:2" x14ac:dyDescent="0.3">
      <c r="A56" s="10">
        <v>83</v>
      </c>
      <c r="B56" s="9">
        <v>1544</v>
      </c>
    </row>
    <row r="57" spans="1:2" x14ac:dyDescent="0.3">
      <c r="A57" s="10">
        <v>84</v>
      </c>
      <c r="B57" s="9">
        <v>1535</v>
      </c>
    </row>
    <row r="58" spans="1:2" x14ac:dyDescent="0.3">
      <c r="A58" s="10">
        <v>85</v>
      </c>
      <c r="B58" s="9">
        <v>1529</v>
      </c>
    </row>
    <row r="59" spans="1:2" x14ac:dyDescent="0.3">
      <c r="A59" s="10">
        <v>86</v>
      </c>
      <c r="B59" s="9">
        <v>1520</v>
      </c>
    </row>
    <row r="60" spans="1:2" x14ac:dyDescent="0.3">
      <c r="A60" s="10">
        <v>87</v>
      </c>
      <c r="B60" s="9">
        <v>1512</v>
      </c>
    </row>
    <row r="61" spans="1:2" x14ac:dyDescent="0.3">
      <c r="A61" s="10">
        <v>88</v>
      </c>
      <c r="B61" s="9">
        <v>1504</v>
      </c>
    </row>
    <row r="62" spans="1:2" x14ac:dyDescent="0.3">
      <c r="A62" s="10">
        <v>89</v>
      </c>
      <c r="B62" s="9">
        <v>1498</v>
      </c>
    </row>
    <row r="63" spans="1:2" x14ac:dyDescent="0.3">
      <c r="A63" s="10">
        <v>90</v>
      </c>
      <c r="B63" s="9">
        <v>1489</v>
      </c>
    </row>
    <row r="64" spans="1:2" x14ac:dyDescent="0.3">
      <c r="A64" s="10">
        <v>91</v>
      </c>
      <c r="B64" s="9">
        <v>1483</v>
      </c>
    </row>
    <row r="65" spans="1:2" x14ac:dyDescent="0.3">
      <c r="A65" s="10">
        <v>92</v>
      </c>
      <c r="B65" s="9">
        <v>1474</v>
      </c>
    </row>
    <row r="66" spans="1:2" x14ac:dyDescent="0.3">
      <c r="A66" s="10">
        <v>93</v>
      </c>
      <c r="B66" s="9">
        <v>1468</v>
      </c>
    </row>
    <row r="67" spans="1:2" x14ac:dyDescent="0.3">
      <c r="A67" s="10">
        <v>94</v>
      </c>
      <c r="B67" s="9">
        <v>1460</v>
      </c>
    </row>
    <row r="68" spans="1:2" x14ac:dyDescent="0.3">
      <c r="A68" s="10">
        <v>95</v>
      </c>
      <c r="B68" s="9">
        <v>1454</v>
      </c>
    </row>
    <row r="69" spans="1:2" x14ac:dyDescent="0.3">
      <c r="A69" s="10">
        <v>96</v>
      </c>
      <c r="B69" s="9">
        <v>1445</v>
      </c>
    </row>
    <row r="70" spans="1:2" x14ac:dyDescent="0.3">
      <c r="A70" s="10">
        <v>97</v>
      </c>
      <c r="B70" s="9">
        <v>1439</v>
      </c>
    </row>
    <row r="71" spans="1:2" x14ac:dyDescent="0.3">
      <c r="A71" s="10">
        <v>98</v>
      </c>
      <c r="B71" s="9">
        <v>1433</v>
      </c>
    </row>
    <row r="72" spans="1:2" x14ac:dyDescent="0.3">
      <c r="A72" s="10">
        <v>99</v>
      </c>
      <c r="B72" s="9">
        <v>1427</v>
      </c>
    </row>
    <row r="73" spans="1:2" x14ac:dyDescent="0.3">
      <c r="A73" s="10">
        <v>100</v>
      </c>
      <c r="B73" s="9">
        <v>1419</v>
      </c>
    </row>
    <row r="74" spans="1:2" x14ac:dyDescent="0.3">
      <c r="A74" s="10">
        <v>101</v>
      </c>
      <c r="B74" s="9">
        <v>1413</v>
      </c>
    </row>
    <row r="75" spans="1:2" x14ac:dyDescent="0.3">
      <c r="A75" s="10">
        <v>102</v>
      </c>
      <c r="B75" s="9">
        <v>1407</v>
      </c>
    </row>
    <row r="76" spans="1:2" x14ac:dyDescent="0.3">
      <c r="A76" s="10">
        <v>103</v>
      </c>
      <c r="B76" s="9">
        <v>1401</v>
      </c>
    </row>
    <row r="77" spans="1:2" x14ac:dyDescent="0.3">
      <c r="A77" s="10">
        <v>104</v>
      </c>
      <c r="B77" s="9">
        <v>1394</v>
      </c>
    </row>
    <row r="78" spans="1:2" x14ac:dyDescent="0.3">
      <c r="A78" s="10">
        <v>105</v>
      </c>
      <c r="B78" s="9">
        <v>1389</v>
      </c>
    </row>
    <row r="79" spans="1:2" x14ac:dyDescent="0.3">
      <c r="A79" s="10">
        <v>106</v>
      </c>
      <c r="B79" s="9">
        <v>1382</v>
      </c>
    </row>
    <row r="80" spans="1:2" x14ac:dyDescent="0.3">
      <c r="A80" s="10">
        <v>107</v>
      </c>
      <c r="B80" s="9">
        <v>1377</v>
      </c>
    </row>
    <row r="81" spans="1:2" x14ac:dyDescent="0.3">
      <c r="A81" s="10">
        <v>108</v>
      </c>
      <c r="B81" s="9">
        <v>1371</v>
      </c>
    </row>
    <row r="82" spans="1:2" x14ac:dyDescent="0.3">
      <c r="A82" s="10">
        <v>109</v>
      </c>
      <c r="B82" s="9">
        <v>1366</v>
      </c>
    </row>
    <row r="83" spans="1:2" x14ac:dyDescent="0.3">
      <c r="A83" s="10">
        <v>110</v>
      </c>
      <c r="B83" s="9">
        <v>1360</v>
      </c>
    </row>
    <row r="84" spans="1:2" x14ac:dyDescent="0.3">
      <c r="A84" s="10">
        <v>111</v>
      </c>
      <c r="B84" s="9">
        <v>1355</v>
      </c>
    </row>
    <row r="85" spans="1:2" x14ac:dyDescent="0.3">
      <c r="A85" s="10">
        <v>112</v>
      </c>
      <c r="B85" s="9">
        <v>1348</v>
      </c>
    </row>
    <row r="86" spans="1:2" x14ac:dyDescent="0.3">
      <c r="A86" s="10">
        <v>113</v>
      </c>
      <c r="B86" s="9">
        <v>1345</v>
      </c>
    </row>
    <row r="87" spans="1:2" x14ac:dyDescent="0.3">
      <c r="A87" s="10">
        <v>114</v>
      </c>
      <c r="B87" s="9">
        <v>1338</v>
      </c>
    </row>
    <row r="88" spans="1:2" x14ac:dyDescent="0.3">
      <c r="A88" s="10">
        <v>115</v>
      </c>
      <c r="B88" s="9">
        <v>1335</v>
      </c>
    </row>
    <row r="89" spans="1:2" x14ac:dyDescent="0.3">
      <c r="A89" s="10">
        <v>116</v>
      </c>
      <c r="B89" s="9">
        <v>1329</v>
      </c>
    </row>
    <row r="90" spans="1:2" x14ac:dyDescent="0.3">
      <c r="A90" s="10">
        <v>117</v>
      </c>
      <c r="B90" s="9">
        <v>1325</v>
      </c>
    </row>
    <row r="91" spans="1:2" x14ac:dyDescent="0.3">
      <c r="A91" s="10">
        <v>118</v>
      </c>
      <c r="B91" s="9">
        <v>1319</v>
      </c>
    </row>
    <row r="92" spans="1:2" x14ac:dyDescent="0.3">
      <c r="A92" s="10">
        <v>119</v>
      </c>
      <c r="B92" s="9">
        <v>1315</v>
      </c>
    </row>
    <row r="93" spans="1:2" x14ac:dyDescent="0.3">
      <c r="A93" s="10">
        <v>120</v>
      </c>
      <c r="B93" s="9">
        <v>1310</v>
      </c>
    </row>
    <row r="94" spans="1:2" x14ac:dyDescent="0.3">
      <c r="A94" s="10">
        <v>121</v>
      </c>
      <c r="B94" s="9">
        <v>1306</v>
      </c>
    </row>
    <row r="95" spans="1:2" x14ac:dyDescent="0.3">
      <c r="A95" s="10">
        <v>122</v>
      </c>
      <c r="B95" s="9">
        <v>1301</v>
      </c>
    </row>
    <row r="96" spans="1:2" x14ac:dyDescent="0.3">
      <c r="A96" s="10">
        <v>123</v>
      </c>
      <c r="B96" s="9">
        <v>1297</v>
      </c>
    </row>
    <row r="97" spans="1:2" x14ac:dyDescent="0.3">
      <c r="A97" s="10">
        <v>124</v>
      </c>
      <c r="B97" s="9">
        <v>1293</v>
      </c>
    </row>
    <row r="98" spans="1:2" x14ac:dyDescent="0.3">
      <c r="A98" s="10">
        <v>125</v>
      </c>
      <c r="B98" s="9">
        <v>1290</v>
      </c>
    </row>
    <row r="99" spans="1:2" x14ac:dyDescent="0.3">
      <c r="A99" s="10">
        <v>126</v>
      </c>
      <c r="B99" s="9">
        <v>1285</v>
      </c>
    </row>
    <row r="100" spans="1:2" x14ac:dyDescent="0.3">
      <c r="A100" s="10">
        <v>127</v>
      </c>
      <c r="B100" s="9">
        <v>1281</v>
      </c>
    </row>
    <row r="101" spans="1:2" x14ac:dyDescent="0.3">
      <c r="A101" s="10">
        <v>128</v>
      </c>
      <c r="B101" s="9">
        <v>1278</v>
      </c>
    </row>
    <row r="102" spans="1:2" x14ac:dyDescent="0.3">
      <c r="A102" s="10">
        <v>129</v>
      </c>
      <c r="B102" s="9">
        <v>1274</v>
      </c>
    </row>
    <row r="103" spans="1:2" x14ac:dyDescent="0.3">
      <c r="A103" s="10">
        <v>130</v>
      </c>
      <c r="B103" s="9">
        <v>1270</v>
      </c>
    </row>
    <row r="104" spans="1:2" x14ac:dyDescent="0.3">
      <c r="A104" s="10">
        <v>131</v>
      </c>
      <c r="B104" s="9">
        <v>1268</v>
      </c>
    </row>
    <row r="105" spans="1:2" x14ac:dyDescent="0.3">
      <c r="A105" s="10">
        <v>132</v>
      </c>
      <c r="B105" s="9">
        <v>1264</v>
      </c>
    </row>
    <row r="106" spans="1:2" x14ac:dyDescent="0.3">
      <c r="A106" s="10">
        <v>133</v>
      </c>
      <c r="B106" s="9">
        <v>1260</v>
      </c>
    </row>
    <row r="107" spans="1:2" x14ac:dyDescent="0.3">
      <c r="A107" s="10">
        <v>134</v>
      </c>
      <c r="B107" s="9">
        <v>1256</v>
      </c>
    </row>
    <row r="108" spans="1:2" x14ac:dyDescent="0.3">
      <c r="A108" s="10">
        <v>135</v>
      </c>
      <c r="B108" s="9">
        <v>1255</v>
      </c>
    </row>
    <row r="109" spans="1:2" x14ac:dyDescent="0.3">
      <c r="A109" s="10">
        <v>136</v>
      </c>
      <c r="B109" s="9">
        <v>1251</v>
      </c>
    </row>
    <row r="110" spans="1:2" x14ac:dyDescent="0.3">
      <c r="A110" s="10">
        <v>137</v>
      </c>
      <c r="B110" s="9">
        <v>1249</v>
      </c>
    </row>
    <row r="111" spans="1:2" x14ac:dyDescent="0.3">
      <c r="A111" s="10">
        <v>138</v>
      </c>
      <c r="B111" s="9">
        <v>1245</v>
      </c>
    </row>
    <row r="112" spans="1:2" x14ac:dyDescent="0.3">
      <c r="A112" s="10">
        <v>139</v>
      </c>
      <c r="B112" s="9">
        <v>1244</v>
      </c>
    </row>
    <row r="113" spans="1:2" x14ac:dyDescent="0.3">
      <c r="A113" s="10">
        <v>140</v>
      </c>
      <c r="B113" s="9">
        <v>1240</v>
      </c>
    </row>
    <row r="114" spans="1:2" x14ac:dyDescent="0.3">
      <c r="A114" s="10">
        <v>141</v>
      </c>
      <c r="B114" s="9">
        <v>1239</v>
      </c>
    </row>
    <row r="115" spans="1:2" x14ac:dyDescent="0.3">
      <c r="A115" s="10">
        <v>142</v>
      </c>
      <c r="B115" s="9">
        <v>1235</v>
      </c>
    </row>
    <row r="116" spans="1:2" x14ac:dyDescent="0.3">
      <c r="A116" s="10">
        <v>143</v>
      </c>
      <c r="B116" s="9">
        <v>1234</v>
      </c>
    </row>
    <row r="117" spans="1:2" x14ac:dyDescent="0.3">
      <c r="A117" s="10">
        <v>144</v>
      </c>
      <c r="B117" s="9">
        <v>1232</v>
      </c>
    </row>
    <row r="118" spans="1:2" x14ac:dyDescent="0.3">
      <c r="A118" s="10">
        <v>145</v>
      </c>
      <c r="B118" s="9">
        <v>1230</v>
      </c>
    </row>
    <row r="119" spans="1:2" x14ac:dyDescent="0.3">
      <c r="A119" s="10">
        <v>146</v>
      </c>
      <c r="B119" s="9">
        <v>1227</v>
      </c>
    </row>
    <row r="120" spans="1:2" x14ac:dyDescent="0.3">
      <c r="A120" s="10">
        <v>147</v>
      </c>
      <c r="B120" s="9">
        <v>1225</v>
      </c>
    </row>
    <row r="121" spans="1:2" x14ac:dyDescent="0.3">
      <c r="A121" s="10">
        <v>148</v>
      </c>
      <c r="B121" s="9">
        <v>1224</v>
      </c>
    </row>
    <row r="122" spans="1:2" x14ac:dyDescent="0.3">
      <c r="A122" s="10">
        <v>149</v>
      </c>
      <c r="B122" s="9">
        <v>1223</v>
      </c>
    </row>
    <row r="123" spans="1:2" x14ac:dyDescent="0.3">
      <c r="A123" s="10">
        <v>150</v>
      </c>
      <c r="B123" s="9">
        <v>1220</v>
      </c>
    </row>
    <row r="124" spans="1:2" x14ac:dyDescent="0.3">
      <c r="A124" s="10">
        <f>A123+1</f>
        <v>151</v>
      </c>
      <c r="B124" s="9">
        <v>1220</v>
      </c>
    </row>
    <row r="125" spans="1:2" x14ac:dyDescent="0.3">
      <c r="A125" s="10">
        <f t="shared" ref="A125:A133" si="0">A124+1</f>
        <v>152</v>
      </c>
      <c r="B125" s="9">
        <v>1220</v>
      </c>
    </row>
    <row r="126" spans="1:2" x14ac:dyDescent="0.3">
      <c r="A126" s="10">
        <f t="shared" si="0"/>
        <v>153</v>
      </c>
      <c r="B126" s="9">
        <v>1220</v>
      </c>
    </row>
    <row r="127" spans="1:2" x14ac:dyDescent="0.3">
      <c r="A127" s="10">
        <f t="shared" si="0"/>
        <v>154</v>
      </c>
      <c r="B127" s="9">
        <v>1220</v>
      </c>
    </row>
    <row r="128" spans="1:2" x14ac:dyDescent="0.3">
      <c r="A128" s="10">
        <f t="shared" si="0"/>
        <v>155</v>
      </c>
      <c r="B128" s="9">
        <v>1220</v>
      </c>
    </row>
    <row r="129" spans="1:2" x14ac:dyDescent="0.3">
      <c r="A129" s="10">
        <f t="shared" si="0"/>
        <v>156</v>
      </c>
      <c r="B129" s="9">
        <v>1220</v>
      </c>
    </row>
    <row r="130" spans="1:2" x14ac:dyDescent="0.3">
      <c r="A130" s="10">
        <f t="shared" si="0"/>
        <v>157</v>
      </c>
      <c r="B130" s="9">
        <v>1220</v>
      </c>
    </row>
    <row r="131" spans="1:2" x14ac:dyDescent="0.3">
      <c r="A131" s="10">
        <f t="shared" si="0"/>
        <v>158</v>
      </c>
      <c r="B131" s="9">
        <v>1220</v>
      </c>
    </row>
    <row r="132" spans="1:2" x14ac:dyDescent="0.3">
      <c r="A132" s="10">
        <f t="shared" si="0"/>
        <v>159</v>
      </c>
      <c r="B132" s="9">
        <v>1220</v>
      </c>
    </row>
    <row r="133" spans="1:2" ht="15" thickBot="1" x14ac:dyDescent="0.35">
      <c r="A133" s="292">
        <f t="shared" si="0"/>
        <v>160</v>
      </c>
      <c r="B133" s="293">
        <v>1220</v>
      </c>
    </row>
  </sheetData>
  <printOptions horizontalCentered="1"/>
  <pageMargins left="0.15748031496062992" right="0.15748031496062992" top="0.47244094488188981" bottom="0.23622047244094491" header="0.19685039370078741" footer="0.31496062992125984"/>
  <pageSetup paperSize="9" scale="3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9"/>
  <sheetViews>
    <sheetView topLeftCell="A31" workbookViewId="0">
      <selection activeCell="B42" sqref="B42"/>
    </sheetView>
  </sheetViews>
  <sheetFormatPr defaultColWidth="8.77734375" defaultRowHeight="15" customHeight="1" x14ac:dyDescent="0.3"/>
  <cols>
    <col min="1" max="1" width="10.5546875" style="256" bestFit="1" customWidth="1"/>
    <col min="2" max="2" width="44.77734375" style="151" bestFit="1" customWidth="1"/>
    <col min="3" max="3" width="8.77734375" style="257" bestFit="1" customWidth="1"/>
    <col min="4" max="4" width="15.77734375" style="257" bestFit="1" customWidth="1"/>
    <col min="5" max="5" width="9.77734375" style="257" bestFit="1" customWidth="1"/>
    <col min="6" max="6" width="20.77734375" style="151" bestFit="1" customWidth="1"/>
    <col min="7" max="7" width="27.77734375" style="151" bestFit="1" customWidth="1"/>
    <col min="8" max="8" width="7" style="151" bestFit="1" customWidth="1"/>
    <col min="9" max="9" width="6.44140625" style="151" bestFit="1" customWidth="1"/>
    <col min="10" max="10" width="28.77734375" style="151" bestFit="1" customWidth="1"/>
    <col min="11" max="11" width="13.21875" style="257" bestFit="1" customWidth="1"/>
    <col min="12" max="12" width="20" style="257" bestFit="1" customWidth="1"/>
    <col min="13" max="13" width="42" style="151" bestFit="1" customWidth="1"/>
    <col min="14" max="14" width="9.77734375" style="151" bestFit="1" customWidth="1"/>
    <col min="15" max="16384" width="8.77734375" style="151"/>
  </cols>
  <sheetData>
    <row r="1" spans="1:14" ht="15" customHeight="1" x14ac:dyDescent="0.3">
      <c r="A1" s="250" t="s">
        <v>29</v>
      </c>
      <c r="B1" s="251" t="s">
        <v>30</v>
      </c>
      <c r="C1" s="250" t="s">
        <v>678</v>
      </c>
      <c r="D1" s="251" t="s">
        <v>131</v>
      </c>
      <c r="E1" s="250" t="s">
        <v>679</v>
      </c>
      <c r="F1" s="251" t="s">
        <v>133</v>
      </c>
      <c r="G1" s="251" t="s">
        <v>680</v>
      </c>
      <c r="H1" s="250" t="s">
        <v>681</v>
      </c>
      <c r="I1" s="250" t="s">
        <v>682</v>
      </c>
      <c r="J1" s="251" t="s">
        <v>683</v>
      </c>
      <c r="K1" s="251" t="s">
        <v>684</v>
      </c>
      <c r="L1" s="251" t="s">
        <v>685</v>
      </c>
      <c r="M1" s="251" t="s">
        <v>686</v>
      </c>
      <c r="N1" s="251" t="s">
        <v>687</v>
      </c>
    </row>
    <row r="2" spans="1:14" ht="15" customHeight="1" x14ac:dyDescent="0.3">
      <c r="A2" s="252">
        <v>1000</v>
      </c>
      <c r="B2" s="253" t="s">
        <v>31</v>
      </c>
      <c r="C2" s="255"/>
      <c r="D2" s="254"/>
      <c r="E2" s="255"/>
      <c r="F2" s="254"/>
      <c r="G2" s="254"/>
      <c r="H2" s="255"/>
      <c r="I2" s="255"/>
      <c r="J2" s="254"/>
      <c r="K2" s="254"/>
      <c r="L2" s="254"/>
      <c r="M2" s="254"/>
      <c r="N2" s="254"/>
    </row>
    <row r="3" spans="1:14" ht="15" customHeight="1" x14ac:dyDescent="0.3">
      <c r="A3" s="252">
        <v>1010</v>
      </c>
      <c r="B3" s="253" t="s">
        <v>470</v>
      </c>
      <c r="C3" s="252" t="s">
        <v>688</v>
      </c>
      <c r="D3" s="253" t="s">
        <v>145</v>
      </c>
      <c r="E3" s="252" t="s">
        <v>689</v>
      </c>
      <c r="F3" s="253" t="s">
        <v>145</v>
      </c>
      <c r="G3" s="253" t="s">
        <v>690</v>
      </c>
      <c r="H3" s="252" t="s">
        <v>691</v>
      </c>
      <c r="I3" s="252"/>
      <c r="J3" s="253" t="s">
        <v>692</v>
      </c>
      <c r="K3" s="253" t="s">
        <v>693</v>
      </c>
      <c r="L3" s="253" t="s">
        <v>694</v>
      </c>
      <c r="M3" s="253" t="s">
        <v>695</v>
      </c>
      <c r="N3" s="253" t="s">
        <v>696</v>
      </c>
    </row>
    <row r="4" spans="1:14" ht="15" customHeight="1" x14ac:dyDescent="0.3">
      <c r="A4" s="252">
        <v>1065</v>
      </c>
      <c r="B4" s="253" t="s">
        <v>471</v>
      </c>
      <c r="C4" s="252" t="s">
        <v>688</v>
      </c>
      <c r="D4" s="253" t="s">
        <v>145</v>
      </c>
      <c r="E4" s="252" t="s">
        <v>697</v>
      </c>
      <c r="F4" s="253" t="s">
        <v>145</v>
      </c>
      <c r="G4" s="253" t="s">
        <v>698</v>
      </c>
      <c r="H4" s="252" t="s">
        <v>699</v>
      </c>
      <c r="I4" s="252"/>
      <c r="J4" s="253" t="s">
        <v>700</v>
      </c>
      <c r="K4" s="253" t="s">
        <v>701</v>
      </c>
      <c r="L4" s="253" t="s">
        <v>702</v>
      </c>
      <c r="M4" s="253" t="s">
        <v>703</v>
      </c>
      <c r="N4" s="253" t="s">
        <v>704</v>
      </c>
    </row>
    <row r="5" spans="1:14" ht="15" customHeight="1" x14ac:dyDescent="0.3">
      <c r="A5" s="252">
        <v>1110</v>
      </c>
      <c r="B5" s="253" t="s">
        <v>472</v>
      </c>
      <c r="C5" s="252" t="s">
        <v>688</v>
      </c>
      <c r="D5" s="253" t="s">
        <v>145</v>
      </c>
      <c r="E5" s="252" t="s">
        <v>705</v>
      </c>
      <c r="F5" s="253" t="s">
        <v>193</v>
      </c>
      <c r="G5" s="253" t="s">
        <v>706</v>
      </c>
      <c r="H5" s="252" t="s">
        <v>707</v>
      </c>
      <c r="I5" s="252"/>
      <c r="J5" s="253" t="s">
        <v>708</v>
      </c>
      <c r="K5" s="253" t="s">
        <v>709</v>
      </c>
      <c r="L5" s="253" t="s">
        <v>710</v>
      </c>
      <c r="M5" s="253" t="s">
        <v>711</v>
      </c>
      <c r="N5" s="253" t="s">
        <v>712</v>
      </c>
    </row>
    <row r="6" spans="1:14" ht="15" customHeight="1" x14ac:dyDescent="0.3">
      <c r="A6" s="252">
        <v>1120</v>
      </c>
      <c r="B6" s="253" t="s">
        <v>473</v>
      </c>
      <c r="C6" s="252" t="s">
        <v>688</v>
      </c>
      <c r="D6" s="253" t="s">
        <v>145</v>
      </c>
      <c r="E6" s="252" t="s">
        <v>713</v>
      </c>
      <c r="F6" s="253" t="s">
        <v>196</v>
      </c>
      <c r="G6" s="253" t="s">
        <v>714</v>
      </c>
      <c r="H6" s="252" t="s">
        <v>715</v>
      </c>
      <c r="I6" s="252"/>
      <c r="J6" s="253" t="s">
        <v>716</v>
      </c>
      <c r="K6" s="253" t="s">
        <v>717</v>
      </c>
      <c r="L6" s="253" t="s">
        <v>718</v>
      </c>
      <c r="M6" s="253" t="s">
        <v>719</v>
      </c>
      <c r="N6" s="253" t="s">
        <v>720</v>
      </c>
    </row>
    <row r="7" spans="1:14" ht="15" customHeight="1" x14ac:dyDescent="0.3">
      <c r="A7" s="252">
        <v>1140</v>
      </c>
      <c r="B7" s="253" t="s">
        <v>474</v>
      </c>
      <c r="C7" s="252" t="s">
        <v>688</v>
      </c>
      <c r="D7" s="253" t="s">
        <v>145</v>
      </c>
      <c r="E7" s="252" t="s">
        <v>721</v>
      </c>
      <c r="F7" s="253" t="s">
        <v>145</v>
      </c>
      <c r="G7" s="253" t="s">
        <v>722</v>
      </c>
      <c r="H7" s="252" t="s">
        <v>723</v>
      </c>
      <c r="I7" s="252"/>
      <c r="J7" s="253" t="s">
        <v>724</v>
      </c>
      <c r="K7" s="253" t="s">
        <v>725</v>
      </c>
      <c r="L7" s="253" t="s">
        <v>726</v>
      </c>
      <c r="M7" s="253" t="s">
        <v>727</v>
      </c>
      <c r="N7" s="253" t="s">
        <v>728</v>
      </c>
    </row>
    <row r="8" spans="1:14" ht="15" customHeight="1" x14ac:dyDescent="0.3">
      <c r="A8" s="252">
        <v>1150</v>
      </c>
      <c r="B8" s="253" t="s">
        <v>475</v>
      </c>
      <c r="C8" s="252" t="s">
        <v>688</v>
      </c>
      <c r="D8" s="253" t="s">
        <v>145</v>
      </c>
      <c r="E8" s="252" t="s">
        <v>729</v>
      </c>
      <c r="F8" s="253" t="s">
        <v>223</v>
      </c>
      <c r="G8" s="253" t="s">
        <v>730</v>
      </c>
      <c r="H8" s="252" t="s">
        <v>731</v>
      </c>
      <c r="I8" s="252"/>
      <c r="J8" s="253" t="s">
        <v>732</v>
      </c>
      <c r="K8" s="253" t="s">
        <v>733</v>
      </c>
      <c r="L8" s="253" t="s">
        <v>734</v>
      </c>
      <c r="M8" s="253" t="s">
        <v>735</v>
      </c>
      <c r="N8" s="253" t="s">
        <v>736</v>
      </c>
    </row>
    <row r="9" spans="1:14" ht="15" customHeight="1" x14ac:dyDescent="0.3">
      <c r="A9" s="252">
        <v>1155</v>
      </c>
      <c r="B9" s="253" t="s">
        <v>476</v>
      </c>
      <c r="C9" s="252" t="s">
        <v>688</v>
      </c>
      <c r="D9" s="253" t="s">
        <v>145</v>
      </c>
      <c r="E9" s="252" t="s">
        <v>737</v>
      </c>
      <c r="F9" s="253" t="s">
        <v>230</v>
      </c>
      <c r="G9" s="253" t="s">
        <v>738</v>
      </c>
      <c r="H9" s="252" t="s">
        <v>731</v>
      </c>
      <c r="I9" s="252"/>
      <c r="J9" s="253" t="s">
        <v>739</v>
      </c>
      <c r="K9" s="253" t="s">
        <v>740</v>
      </c>
      <c r="L9" s="253" t="s">
        <v>741</v>
      </c>
      <c r="M9" s="253" t="s">
        <v>742</v>
      </c>
      <c r="N9" s="253" t="s">
        <v>743</v>
      </c>
    </row>
    <row r="10" spans="1:14" ht="15" customHeight="1" x14ac:dyDescent="0.3">
      <c r="A10" s="252">
        <v>1160</v>
      </c>
      <c r="B10" s="253" t="s">
        <v>744</v>
      </c>
      <c r="C10" s="252" t="s">
        <v>688</v>
      </c>
      <c r="D10" s="253" t="s">
        <v>145</v>
      </c>
      <c r="E10" s="252" t="s">
        <v>745</v>
      </c>
      <c r="F10" s="253" t="s">
        <v>250</v>
      </c>
      <c r="G10" s="253" t="s">
        <v>746</v>
      </c>
      <c r="H10" s="252" t="s">
        <v>747</v>
      </c>
      <c r="I10" s="252"/>
      <c r="J10" s="253" t="s">
        <v>748</v>
      </c>
      <c r="K10" s="253" t="s">
        <v>749</v>
      </c>
      <c r="L10" s="253" t="s">
        <v>750</v>
      </c>
      <c r="M10" s="253" t="s">
        <v>751</v>
      </c>
      <c r="N10" s="253" t="s">
        <v>752</v>
      </c>
    </row>
    <row r="11" spans="1:14" ht="15" customHeight="1" x14ac:dyDescent="0.3">
      <c r="A11" s="252">
        <v>1170</v>
      </c>
      <c r="B11" s="258" t="s">
        <v>1408</v>
      </c>
      <c r="C11" s="252" t="s">
        <v>688</v>
      </c>
      <c r="D11" s="253" t="s">
        <v>145</v>
      </c>
      <c r="E11" s="252" t="s">
        <v>753</v>
      </c>
      <c r="F11" s="253" t="s">
        <v>253</v>
      </c>
      <c r="G11" s="253" t="s">
        <v>754</v>
      </c>
      <c r="H11" s="252" t="s">
        <v>755</v>
      </c>
      <c r="I11" s="252" t="s">
        <v>756</v>
      </c>
      <c r="J11" s="253" t="s">
        <v>757</v>
      </c>
      <c r="K11" s="253" t="s">
        <v>758</v>
      </c>
      <c r="L11" s="253" t="s">
        <v>759</v>
      </c>
      <c r="M11" s="253" t="s">
        <v>760</v>
      </c>
      <c r="N11" s="253" t="s">
        <v>761</v>
      </c>
    </row>
    <row r="12" spans="1:14" ht="15" customHeight="1" x14ac:dyDescent="0.3">
      <c r="A12" s="252">
        <v>1200</v>
      </c>
      <c r="B12" s="253" t="s">
        <v>477</v>
      </c>
      <c r="C12" s="252" t="s">
        <v>688</v>
      </c>
      <c r="D12" s="253" t="s">
        <v>145</v>
      </c>
      <c r="E12" s="252" t="s">
        <v>762</v>
      </c>
      <c r="F12" s="253" t="s">
        <v>313</v>
      </c>
      <c r="G12" s="253" t="s">
        <v>763</v>
      </c>
      <c r="H12" s="252" t="s">
        <v>764</v>
      </c>
      <c r="I12" s="252" t="s">
        <v>765</v>
      </c>
      <c r="J12" s="253" t="s">
        <v>766</v>
      </c>
      <c r="K12" s="253" t="s">
        <v>767</v>
      </c>
      <c r="L12" s="253" t="s">
        <v>768</v>
      </c>
      <c r="M12" s="253" t="s">
        <v>769</v>
      </c>
      <c r="N12" s="253" t="s">
        <v>770</v>
      </c>
    </row>
    <row r="13" spans="1:14" ht="15" customHeight="1" x14ac:dyDescent="0.3">
      <c r="A13" s="252">
        <v>1210</v>
      </c>
      <c r="B13" s="253" t="s">
        <v>771</v>
      </c>
      <c r="C13" s="252" t="s">
        <v>688</v>
      </c>
      <c r="D13" s="253" t="s">
        <v>145</v>
      </c>
      <c r="E13" s="252" t="s">
        <v>772</v>
      </c>
      <c r="F13" s="253" t="s">
        <v>178</v>
      </c>
      <c r="G13" s="253" t="s">
        <v>773</v>
      </c>
      <c r="H13" s="252" t="s">
        <v>756</v>
      </c>
      <c r="I13" s="252"/>
      <c r="J13" s="253" t="s">
        <v>774</v>
      </c>
      <c r="K13" s="253" t="s">
        <v>775</v>
      </c>
      <c r="L13" s="253" t="s">
        <v>776</v>
      </c>
      <c r="M13" s="253" t="s">
        <v>777</v>
      </c>
      <c r="N13" s="253" t="s">
        <v>778</v>
      </c>
    </row>
    <row r="14" spans="1:14" ht="15" customHeight="1" x14ac:dyDescent="0.3">
      <c r="A14" s="252">
        <v>1220</v>
      </c>
      <c r="B14" s="253" t="s">
        <v>779</v>
      </c>
      <c r="C14" s="252" t="s">
        <v>688</v>
      </c>
      <c r="D14" s="253" t="s">
        <v>145</v>
      </c>
      <c r="E14" s="252" t="s">
        <v>772</v>
      </c>
      <c r="F14" s="253" t="s">
        <v>178</v>
      </c>
      <c r="G14" s="253" t="s">
        <v>780</v>
      </c>
      <c r="H14" s="252" t="s">
        <v>781</v>
      </c>
      <c r="I14" s="252"/>
      <c r="J14" s="253"/>
      <c r="K14" s="253" t="s">
        <v>782</v>
      </c>
      <c r="L14" s="253" t="s">
        <v>783</v>
      </c>
      <c r="M14" s="253"/>
      <c r="N14" s="253" t="s">
        <v>784</v>
      </c>
    </row>
    <row r="15" spans="1:14" ht="15" customHeight="1" x14ac:dyDescent="0.3">
      <c r="A15" s="252">
        <v>1230</v>
      </c>
      <c r="B15" s="253" t="s">
        <v>478</v>
      </c>
      <c r="C15" s="252" t="s">
        <v>688</v>
      </c>
      <c r="D15" s="253" t="s">
        <v>145</v>
      </c>
      <c r="E15" s="252" t="s">
        <v>785</v>
      </c>
      <c r="F15" s="253" t="s">
        <v>342</v>
      </c>
      <c r="G15" s="253" t="s">
        <v>786</v>
      </c>
      <c r="H15" s="252" t="s">
        <v>787</v>
      </c>
      <c r="I15" s="252"/>
      <c r="J15" s="253" t="s">
        <v>788</v>
      </c>
      <c r="K15" s="253" t="s">
        <v>789</v>
      </c>
      <c r="L15" s="253" t="s">
        <v>790</v>
      </c>
      <c r="M15" s="253" t="s">
        <v>791</v>
      </c>
      <c r="N15" s="253" t="s">
        <v>792</v>
      </c>
    </row>
    <row r="16" spans="1:14" ht="15" customHeight="1" x14ac:dyDescent="0.3">
      <c r="A16" s="252">
        <v>1235</v>
      </c>
      <c r="B16" s="258" t="s">
        <v>1408</v>
      </c>
      <c r="C16" s="252" t="s">
        <v>688</v>
      </c>
      <c r="D16" s="253" t="s">
        <v>145</v>
      </c>
      <c r="E16" s="252" t="s">
        <v>793</v>
      </c>
      <c r="F16" s="253" t="s">
        <v>352</v>
      </c>
      <c r="G16" s="253" t="s">
        <v>794</v>
      </c>
      <c r="H16" s="252" t="s">
        <v>764</v>
      </c>
      <c r="I16" s="252"/>
      <c r="J16" s="253" t="s">
        <v>795</v>
      </c>
      <c r="K16" s="253" t="s">
        <v>796</v>
      </c>
      <c r="L16" s="253" t="s">
        <v>797</v>
      </c>
      <c r="M16" s="253" t="s">
        <v>798</v>
      </c>
      <c r="N16" s="253" t="s">
        <v>799</v>
      </c>
    </row>
    <row r="17" spans="1:14" ht="15" customHeight="1" x14ac:dyDescent="0.3">
      <c r="A17" s="252">
        <v>1250</v>
      </c>
      <c r="B17" s="253" t="s">
        <v>479</v>
      </c>
      <c r="C17" s="252" t="s">
        <v>688</v>
      </c>
      <c r="D17" s="253" t="s">
        <v>145</v>
      </c>
      <c r="E17" s="252" t="s">
        <v>800</v>
      </c>
      <c r="F17" s="253" t="s">
        <v>337</v>
      </c>
      <c r="G17" s="253" t="s">
        <v>801</v>
      </c>
      <c r="H17" s="252" t="s">
        <v>802</v>
      </c>
      <c r="I17" s="252" t="s">
        <v>803</v>
      </c>
      <c r="J17" s="253"/>
      <c r="K17" s="253" t="s">
        <v>804</v>
      </c>
      <c r="L17" s="253" t="s">
        <v>805</v>
      </c>
      <c r="M17" s="253" t="s">
        <v>806</v>
      </c>
      <c r="N17" s="253" t="s">
        <v>807</v>
      </c>
    </row>
    <row r="18" spans="1:14" ht="15" customHeight="1" x14ac:dyDescent="0.3">
      <c r="A18" s="252">
        <v>1256</v>
      </c>
      <c r="B18" s="253" t="s">
        <v>480</v>
      </c>
      <c r="C18" s="252" t="s">
        <v>688</v>
      </c>
      <c r="D18" s="253" t="s">
        <v>145</v>
      </c>
      <c r="E18" s="252" t="s">
        <v>808</v>
      </c>
      <c r="F18" s="253" t="s">
        <v>366</v>
      </c>
      <c r="G18" s="253" t="s">
        <v>809</v>
      </c>
      <c r="H18" s="252" t="s">
        <v>810</v>
      </c>
      <c r="I18" s="252" t="s">
        <v>811</v>
      </c>
      <c r="J18" s="253" t="s">
        <v>812</v>
      </c>
      <c r="K18" s="253" t="s">
        <v>813</v>
      </c>
      <c r="L18" s="253" t="s">
        <v>814</v>
      </c>
      <c r="M18" s="253" t="s">
        <v>815</v>
      </c>
      <c r="N18" s="253" t="s">
        <v>816</v>
      </c>
    </row>
    <row r="19" spans="1:14" ht="15" customHeight="1" x14ac:dyDescent="0.3">
      <c r="A19" s="252">
        <v>1260</v>
      </c>
      <c r="B19" s="258" t="s">
        <v>1410</v>
      </c>
      <c r="C19" s="252" t="s">
        <v>688</v>
      </c>
      <c r="D19" s="253" t="s">
        <v>145</v>
      </c>
      <c r="E19" s="252" t="s">
        <v>817</v>
      </c>
      <c r="F19" s="253" t="s">
        <v>377</v>
      </c>
      <c r="G19" s="253" t="s">
        <v>818</v>
      </c>
      <c r="H19" s="252" t="s">
        <v>819</v>
      </c>
      <c r="I19" s="252"/>
      <c r="J19" s="253" t="s">
        <v>820</v>
      </c>
      <c r="K19" s="253" t="s">
        <v>821</v>
      </c>
      <c r="L19" s="253" t="s">
        <v>822</v>
      </c>
      <c r="M19" s="253"/>
      <c r="N19" s="253" t="s">
        <v>823</v>
      </c>
    </row>
    <row r="20" spans="1:14" ht="15" customHeight="1" x14ac:dyDescent="0.3">
      <c r="A20" s="252">
        <v>1290</v>
      </c>
      <c r="B20" s="253" t="s">
        <v>824</v>
      </c>
      <c r="C20" s="252" t="s">
        <v>825</v>
      </c>
      <c r="D20" s="253" t="s">
        <v>145</v>
      </c>
      <c r="E20" s="252" t="s">
        <v>826</v>
      </c>
      <c r="F20" s="253" t="s">
        <v>159</v>
      </c>
      <c r="G20" s="253" t="s">
        <v>827</v>
      </c>
      <c r="H20" s="252" t="s">
        <v>828</v>
      </c>
      <c r="I20" s="252"/>
      <c r="J20" s="253" t="s">
        <v>829</v>
      </c>
      <c r="K20" s="253" t="s">
        <v>830</v>
      </c>
      <c r="L20" s="253" t="s">
        <v>831</v>
      </c>
      <c r="M20" s="253" t="s">
        <v>832</v>
      </c>
      <c r="N20" s="253" t="s">
        <v>833</v>
      </c>
    </row>
    <row r="21" spans="1:14" ht="15" customHeight="1" x14ac:dyDescent="0.3">
      <c r="A21" s="252">
        <v>1295</v>
      </c>
      <c r="B21" s="253" t="s">
        <v>481</v>
      </c>
      <c r="C21" s="252" t="s">
        <v>688</v>
      </c>
      <c r="D21" s="253" t="s">
        <v>145</v>
      </c>
      <c r="E21" s="252" t="s">
        <v>834</v>
      </c>
      <c r="F21" s="253" t="s">
        <v>413</v>
      </c>
      <c r="G21" s="253" t="s">
        <v>835</v>
      </c>
      <c r="H21" s="252" t="s">
        <v>707</v>
      </c>
      <c r="I21" s="252"/>
      <c r="J21" s="253" t="s">
        <v>836</v>
      </c>
      <c r="K21" s="253" t="s">
        <v>837</v>
      </c>
      <c r="L21" s="253" t="s">
        <v>838</v>
      </c>
      <c r="M21" s="253" t="s">
        <v>839</v>
      </c>
      <c r="N21" s="253" t="s">
        <v>840</v>
      </c>
    </row>
    <row r="22" spans="1:14" ht="15" customHeight="1" x14ac:dyDescent="0.3">
      <c r="A22" s="252">
        <v>1300</v>
      </c>
      <c r="B22" s="253" t="s">
        <v>482</v>
      </c>
      <c r="C22" s="252" t="s">
        <v>688</v>
      </c>
      <c r="D22" s="253" t="s">
        <v>145</v>
      </c>
      <c r="E22" s="252" t="s">
        <v>841</v>
      </c>
      <c r="F22" s="253" t="s">
        <v>420</v>
      </c>
      <c r="G22" s="253" t="s">
        <v>842</v>
      </c>
      <c r="H22" s="252" t="s">
        <v>747</v>
      </c>
      <c r="I22" s="252"/>
      <c r="J22" s="253" t="s">
        <v>843</v>
      </c>
      <c r="K22" s="253" t="s">
        <v>844</v>
      </c>
      <c r="L22" s="253" t="s">
        <v>845</v>
      </c>
      <c r="M22" s="253" t="s">
        <v>846</v>
      </c>
      <c r="N22" s="253" t="s">
        <v>847</v>
      </c>
    </row>
    <row r="23" spans="1:14" ht="15" customHeight="1" x14ac:dyDescent="0.3">
      <c r="A23" s="252">
        <v>1310</v>
      </c>
      <c r="B23" s="253" t="s">
        <v>483</v>
      </c>
      <c r="C23" s="252" t="s">
        <v>688</v>
      </c>
      <c r="D23" s="253" t="s">
        <v>145</v>
      </c>
      <c r="E23" s="252" t="s">
        <v>848</v>
      </c>
      <c r="F23" s="253" t="s">
        <v>202</v>
      </c>
      <c r="G23" s="253" t="s">
        <v>849</v>
      </c>
      <c r="H23" s="252" t="s">
        <v>731</v>
      </c>
      <c r="I23" s="252"/>
      <c r="J23" s="253" t="s">
        <v>850</v>
      </c>
      <c r="K23" s="253" t="s">
        <v>851</v>
      </c>
      <c r="L23" s="253" t="s">
        <v>852</v>
      </c>
      <c r="M23" s="253" t="s">
        <v>853</v>
      </c>
      <c r="N23" s="253" t="s">
        <v>854</v>
      </c>
    </row>
    <row r="24" spans="1:14" ht="15" customHeight="1" x14ac:dyDescent="0.3">
      <c r="A24" s="252">
        <v>1320</v>
      </c>
      <c r="B24" s="258" t="s">
        <v>1410</v>
      </c>
      <c r="C24" s="252" t="s">
        <v>688</v>
      </c>
      <c r="D24" s="253" t="s">
        <v>145</v>
      </c>
      <c r="E24" s="252" t="s">
        <v>855</v>
      </c>
      <c r="F24" s="253" t="s">
        <v>441</v>
      </c>
      <c r="G24" s="253" t="s">
        <v>856</v>
      </c>
      <c r="H24" s="252" t="s">
        <v>747</v>
      </c>
      <c r="I24" s="252"/>
      <c r="J24" s="253" t="s">
        <v>857</v>
      </c>
      <c r="K24" s="253" t="s">
        <v>858</v>
      </c>
      <c r="L24" s="253" t="s">
        <v>859</v>
      </c>
      <c r="M24" s="253" t="s">
        <v>860</v>
      </c>
      <c r="N24" s="253" t="s">
        <v>861</v>
      </c>
    </row>
    <row r="25" spans="1:14" ht="15" customHeight="1" x14ac:dyDescent="0.3">
      <c r="A25" s="252">
        <v>2228</v>
      </c>
      <c r="B25" s="253" t="s">
        <v>484</v>
      </c>
      <c r="C25" s="252" t="s">
        <v>825</v>
      </c>
      <c r="D25" s="253" t="s">
        <v>141</v>
      </c>
      <c r="E25" s="252" t="s">
        <v>862</v>
      </c>
      <c r="F25" s="253" t="s">
        <v>163</v>
      </c>
      <c r="G25" s="253" t="s">
        <v>863</v>
      </c>
      <c r="H25" s="252" t="s">
        <v>864</v>
      </c>
      <c r="I25" s="252"/>
      <c r="J25" s="253" t="s">
        <v>865</v>
      </c>
      <c r="K25" s="253" t="s">
        <v>866</v>
      </c>
      <c r="L25" s="253" t="s">
        <v>867</v>
      </c>
      <c r="M25" s="253" t="s">
        <v>868</v>
      </c>
      <c r="N25" s="253" t="s">
        <v>869</v>
      </c>
    </row>
    <row r="26" spans="1:14" ht="15" customHeight="1" x14ac:dyDescent="0.3">
      <c r="A26" s="252">
        <v>2250</v>
      </c>
      <c r="B26" s="253" t="s">
        <v>485</v>
      </c>
      <c r="C26" s="252" t="s">
        <v>688</v>
      </c>
      <c r="D26" s="253" t="s">
        <v>141</v>
      </c>
      <c r="E26" s="252" t="s">
        <v>870</v>
      </c>
      <c r="F26" s="253" t="s">
        <v>218</v>
      </c>
      <c r="G26" s="253" t="s">
        <v>871</v>
      </c>
      <c r="H26" s="252" t="s">
        <v>872</v>
      </c>
      <c r="I26" s="252"/>
      <c r="J26" s="253" t="s">
        <v>873</v>
      </c>
      <c r="K26" s="253" t="s">
        <v>874</v>
      </c>
      <c r="L26" s="253" t="s">
        <v>875</v>
      </c>
      <c r="M26" s="253" t="s">
        <v>876</v>
      </c>
      <c r="N26" s="253" t="s">
        <v>877</v>
      </c>
    </row>
    <row r="27" spans="1:14" ht="15" customHeight="1" x14ac:dyDescent="0.3">
      <c r="A27" s="252">
        <v>2290</v>
      </c>
      <c r="B27" s="253" t="s">
        <v>486</v>
      </c>
      <c r="C27" s="252" t="s">
        <v>825</v>
      </c>
      <c r="D27" s="253" t="s">
        <v>141</v>
      </c>
      <c r="E27" s="252" t="s">
        <v>878</v>
      </c>
      <c r="F27" s="253" t="s">
        <v>387</v>
      </c>
      <c r="G27" s="253" t="s">
        <v>879</v>
      </c>
      <c r="H27" s="252" t="s">
        <v>880</v>
      </c>
      <c r="I27" s="252" t="s">
        <v>24</v>
      </c>
      <c r="J27" s="253" t="s">
        <v>881</v>
      </c>
      <c r="K27" s="253" t="s">
        <v>882</v>
      </c>
      <c r="L27" s="253" t="s">
        <v>883</v>
      </c>
      <c r="M27" s="253" t="s">
        <v>884</v>
      </c>
      <c r="N27" s="253" t="s">
        <v>885</v>
      </c>
    </row>
    <row r="28" spans="1:14" ht="15" customHeight="1" x14ac:dyDescent="0.3">
      <c r="A28" s="252">
        <v>2350</v>
      </c>
      <c r="B28" s="253" t="s">
        <v>487</v>
      </c>
      <c r="C28" s="252" t="s">
        <v>825</v>
      </c>
      <c r="D28" s="253" t="s">
        <v>141</v>
      </c>
      <c r="E28" s="252" t="s">
        <v>886</v>
      </c>
      <c r="F28" s="253" t="s">
        <v>243</v>
      </c>
      <c r="G28" s="253" t="s">
        <v>887</v>
      </c>
      <c r="H28" s="252" t="s">
        <v>888</v>
      </c>
      <c r="I28" s="252" t="s">
        <v>889</v>
      </c>
      <c r="J28" s="253" t="s">
        <v>890</v>
      </c>
      <c r="K28" s="253" t="s">
        <v>891</v>
      </c>
      <c r="L28" s="253" t="s">
        <v>892</v>
      </c>
      <c r="M28" s="253" t="s">
        <v>893</v>
      </c>
      <c r="N28" s="253" t="s">
        <v>894</v>
      </c>
    </row>
    <row r="29" spans="1:14" ht="15" customHeight="1" x14ac:dyDescent="0.3">
      <c r="A29" s="252">
        <v>2351</v>
      </c>
      <c r="B29" s="253" t="s">
        <v>488</v>
      </c>
      <c r="C29" s="252" t="s">
        <v>688</v>
      </c>
      <c r="D29" s="253" t="s">
        <v>141</v>
      </c>
      <c r="E29" s="252" t="s">
        <v>895</v>
      </c>
      <c r="F29" s="253" t="s">
        <v>252</v>
      </c>
      <c r="G29" s="253" t="s">
        <v>896</v>
      </c>
      <c r="H29" s="252" t="s">
        <v>723</v>
      </c>
      <c r="I29" s="252"/>
      <c r="J29" s="253" t="s">
        <v>897</v>
      </c>
      <c r="K29" s="253" t="s">
        <v>898</v>
      </c>
      <c r="L29" s="253" t="s">
        <v>899</v>
      </c>
      <c r="M29" s="253" t="s">
        <v>900</v>
      </c>
      <c r="N29" s="253" t="s">
        <v>901</v>
      </c>
    </row>
    <row r="30" spans="1:14" ht="15" customHeight="1" x14ac:dyDescent="0.3">
      <c r="A30" s="252">
        <v>2360</v>
      </c>
      <c r="B30" s="253" t="s">
        <v>489</v>
      </c>
      <c r="C30" s="252" t="s">
        <v>825</v>
      </c>
      <c r="D30" s="253" t="s">
        <v>141</v>
      </c>
      <c r="E30" s="252" t="s">
        <v>895</v>
      </c>
      <c r="F30" s="253" t="s">
        <v>252</v>
      </c>
      <c r="G30" s="253" t="s">
        <v>902</v>
      </c>
      <c r="H30" s="252" t="s">
        <v>903</v>
      </c>
      <c r="I30" s="252"/>
      <c r="J30" s="253" t="s">
        <v>904</v>
      </c>
      <c r="K30" s="253" t="s">
        <v>905</v>
      </c>
      <c r="L30" s="253" t="s">
        <v>906</v>
      </c>
      <c r="M30" s="253" t="s">
        <v>907</v>
      </c>
      <c r="N30" s="253" t="s">
        <v>908</v>
      </c>
    </row>
    <row r="31" spans="1:14" ht="15" customHeight="1" x14ac:dyDescent="0.3">
      <c r="A31" s="252">
        <v>2420</v>
      </c>
      <c r="B31" s="253" t="s">
        <v>909</v>
      </c>
      <c r="C31" s="252" t="s">
        <v>688</v>
      </c>
      <c r="D31" s="253" t="s">
        <v>141</v>
      </c>
      <c r="E31" s="252" t="s">
        <v>910</v>
      </c>
      <c r="F31" s="253" t="s">
        <v>142</v>
      </c>
      <c r="G31" s="253" t="s">
        <v>911</v>
      </c>
      <c r="H31" s="252" t="s">
        <v>912</v>
      </c>
      <c r="I31" s="252"/>
      <c r="J31" s="253" t="s">
        <v>913</v>
      </c>
      <c r="K31" s="253" t="s">
        <v>914</v>
      </c>
      <c r="L31" s="253" t="s">
        <v>915</v>
      </c>
      <c r="M31" s="253" t="s">
        <v>916</v>
      </c>
      <c r="N31" s="253" t="s">
        <v>917</v>
      </c>
    </row>
    <row r="32" spans="1:14" ht="15" customHeight="1" x14ac:dyDescent="0.3">
      <c r="A32" s="252">
        <v>2455</v>
      </c>
      <c r="B32" s="258" t="s">
        <v>918</v>
      </c>
      <c r="C32" s="252" t="s">
        <v>688</v>
      </c>
      <c r="D32" s="253" t="s">
        <v>141</v>
      </c>
      <c r="E32" s="252" t="s">
        <v>919</v>
      </c>
      <c r="F32" s="253" t="s">
        <v>399</v>
      </c>
      <c r="G32" s="253" t="s">
        <v>920</v>
      </c>
      <c r="H32" s="252" t="s">
        <v>921</v>
      </c>
      <c r="I32" s="252"/>
      <c r="J32" s="253" t="s">
        <v>922</v>
      </c>
      <c r="K32" s="253" t="s">
        <v>923</v>
      </c>
      <c r="L32" s="253" t="s">
        <v>924</v>
      </c>
      <c r="M32" s="253" t="s">
        <v>925</v>
      </c>
      <c r="N32" s="253" t="s">
        <v>926</v>
      </c>
    </row>
    <row r="33" spans="1:14" ht="15" customHeight="1" x14ac:dyDescent="0.3">
      <c r="A33" s="252">
        <v>2600</v>
      </c>
      <c r="B33" s="253" t="s">
        <v>490</v>
      </c>
      <c r="C33" s="252" t="s">
        <v>688</v>
      </c>
      <c r="D33" s="253" t="s">
        <v>141</v>
      </c>
      <c r="E33" s="252" t="s">
        <v>927</v>
      </c>
      <c r="F33" s="253" t="s">
        <v>396</v>
      </c>
      <c r="G33" s="253" t="s">
        <v>928</v>
      </c>
      <c r="H33" s="252" t="s">
        <v>929</v>
      </c>
      <c r="I33" s="252"/>
      <c r="J33" s="253" t="s">
        <v>930</v>
      </c>
      <c r="K33" s="253" t="s">
        <v>931</v>
      </c>
      <c r="L33" s="253" t="s">
        <v>932</v>
      </c>
      <c r="M33" s="253" t="s">
        <v>933</v>
      </c>
      <c r="N33" s="253" t="s">
        <v>934</v>
      </c>
    </row>
    <row r="34" spans="1:14" ht="15" customHeight="1" x14ac:dyDescent="0.3">
      <c r="A34" s="252">
        <v>2630</v>
      </c>
      <c r="B34" s="253" t="s">
        <v>491</v>
      </c>
      <c r="C34" s="252" t="s">
        <v>688</v>
      </c>
      <c r="D34" s="253" t="s">
        <v>141</v>
      </c>
      <c r="E34" s="252" t="s">
        <v>935</v>
      </c>
      <c r="F34" s="253" t="s">
        <v>402</v>
      </c>
      <c r="G34" s="253" t="s">
        <v>936</v>
      </c>
      <c r="H34" s="252" t="s">
        <v>937</v>
      </c>
      <c r="I34" s="252"/>
      <c r="J34" s="253" t="s">
        <v>938</v>
      </c>
      <c r="K34" s="253" t="s">
        <v>939</v>
      </c>
      <c r="L34" s="253" t="s">
        <v>940</v>
      </c>
      <c r="M34" s="253" t="s">
        <v>941</v>
      </c>
      <c r="N34" s="253" t="s">
        <v>942</v>
      </c>
    </row>
    <row r="35" spans="1:14" ht="15" customHeight="1" x14ac:dyDescent="0.3">
      <c r="A35" s="252">
        <v>3060</v>
      </c>
      <c r="B35" s="253" t="s">
        <v>492</v>
      </c>
      <c r="C35" s="252" t="s">
        <v>688</v>
      </c>
      <c r="D35" s="253" t="s">
        <v>152</v>
      </c>
      <c r="E35" s="252" t="s">
        <v>943</v>
      </c>
      <c r="F35" s="253" t="s">
        <v>188</v>
      </c>
      <c r="G35" s="253" t="s">
        <v>944</v>
      </c>
      <c r="H35" s="252" t="s">
        <v>945</v>
      </c>
      <c r="I35" s="252" t="s">
        <v>747</v>
      </c>
      <c r="J35" s="253" t="s">
        <v>946</v>
      </c>
      <c r="K35" s="253" t="s">
        <v>947</v>
      </c>
      <c r="L35" s="253" t="s">
        <v>948</v>
      </c>
      <c r="M35" s="253" t="s">
        <v>949</v>
      </c>
      <c r="N35" s="253" t="s">
        <v>950</v>
      </c>
    </row>
    <row r="36" spans="1:14" ht="15" customHeight="1" x14ac:dyDescent="0.3">
      <c r="A36" s="252">
        <v>3070</v>
      </c>
      <c r="B36" s="253" t="s">
        <v>493</v>
      </c>
      <c r="C36" s="252" t="s">
        <v>688</v>
      </c>
      <c r="D36" s="253" t="s">
        <v>152</v>
      </c>
      <c r="E36" s="252" t="s">
        <v>951</v>
      </c>
      <c r="F36" s="253" t="s">
        <v>170</v>
      </c>
      <c r="G36" s="253" t="s">
        <v>952</v>
      </c>
      <c r="H36" s="252" t="s">
        <v>747</v>
      </c>
      <c r="I36" s="252" t="s">
        <v>953</v>
      </c>
      <c r="J36" s="253" t="s">
        <v>954</v>
      </c>
      <c r="K36" s="253" t="s">
        <v>955</v>
      </c>
      <c r="L36" s="253" t="s">
        <v>956</v>
      </c>
      <c r="M36" s="253" t="s">
        <v>957</v>
      </c>
      <c r="N36" s="253" t="s">
        <v>958</v>
      </c>
    </row>
    <row r="37" spans="1:14" ht="15" customHeight="1" x14ac:dyDescent="0.3">
      <c r="A37" s="252">
        <v>3100</v>
      </c>
      <c r="B37" s="253" t="s">
        <v>494</v>
      </c>
      <c r="C37" s="252" t="s">
        <v>825</v>
      </c>
      <c r="D37" s="253" t="s">
        <v>152</v>
      </c>
      <c r="E37" s="252" t="s">
        <v>959</v>
      </c>
      <c r="F37" s="253" t="s">
        <v>170</v>
      </c>
      <c r="G37" s="253" t="s">
        <v>960</v>
      </c>
      <c r="H37" s="252" t="s">
        <v>961</v>
      </c>
      <c r="I37" s="252" t="s">
        <v>889</v>
      </c>
      <c r="J37" s="253" t="s">
        <v>962</v>
      </c>
      <c r="K37" s="253" t="s">
        <v>963</v>
      </c>
      <c r="L37" s="253" t="s">
        <v>964</v>
      </c>
      <c r="M37" s="253" t="s">
        <v>965</v>
      </c>
      <c r="N37" s="253" t="s">
        <v>966</v>
      </c>
    </row>
    <row r="38" spans="1:14" ht="15" customHeight="1" x14ac:dyDescent="0.3">
      <c r="A38" s="252">
        <v>3120</v>
      </c>
      <c r="B38" s="253" t="s">
        <v>495</v>
      </c>
      <c r="C38" s="252" t="s">
        <v>825</v>
      </c>
      <c r="D38" s="253" t="s">
        <v>152</v>
      </c>
      <c r="E38" s="252" t="s">
        <v>967</v>
      </c>
      <c r="F38" s="253" t="s">
        <v>203</v>
      </c>
      <c r="G38" s="253" t="s">
        <v>968</v>
      </c>
      <c r="H38" s="252" t="s">
        <v>969</v>
      </c>
      <c r="I38" s="252"/>
      <c r="J38" s="253" t="s">
        <v>970</v>
      </c>
      <c r="K38" s="253" t="s">
        <v>971</v>
      </c>
      <c r="L38" s="253" t="s">
        <v>972</v>
      </c>
      <c r="M38" s="253" t="s">
        <v>973</v>
      </c>
      <c r="N38" s="253" t="s">
        <v>974</v>
      </c>
    </row>
    <row r="39" spans="1:14" ht="15" customHeight="1" x14ac:dyDescent="0.3">
      <c r="A39" s="252">
        <v>3140</v>
      </c>
      <c r="B39" s="253" t="s">
        <v>496</v>
      </c>
      <c r="C39" s="252" t="s">
        <v>688</v>
      </c>
      <c r="D39" s="253" t="s">
        <v>152</v>
      </c>
      <c r="E39" s="252" t="s">
        <v>975</v>
      </c>
      <c r="F39" s="253" t="s">
        <v>247</v>
      </c>
      <c r="G39" s="253" t="s">
        <v>976</v>
      </c>
      <c r="H39" s="252" t="s">
        <v>977</v>
      </c>
      <c r="I39" s="252"/>
      <c r="J39" s="253" t="s">
        <v>978</v>
      </c>
      <c r="K39" s="253" t="s">
        <v>979</v>
      </c>
      <c r="L39" s="253" t="s">
        <v>980</v>
      </c>
      <c r="M39" s="253"/>
      <c r="N39" s="253" t="s">
        <v>981</v>
      </c>
    </row>
    <row r="40" spans="1:14" ht="15" customHeight="1" x14ac:dyDescent="0.3">
      <c r="A40" s="252">
        <v>3150</v>
      </c>
      <c r="B40" s="253" t="s">
        <v>497</v>
      </c>
      <c r="C40" s="252" t="s">
        <v>688</v>
      </c>
      <c r="D40" s="253" t="s">
        <v>152</v>
      </c>
      <c r="E40" s="252" t="s">
        <v>982</v>
      </c>
      <c r="F40" s="253" t="s">
        <v>289</v>
      </c>
      <c r="G40" s="253" t="s">
        <v>983</v>
      </c>
      <c r="H40" s="252" t="s">
        <v>889</v>
      </c>
      <c r="I40" s="252" t="s">
        <v>802</v>
      </c>
      <c r="J40" s="253" t="s">
        <v>984</v>
      </c>
      <c r="K40" s="253" t="s">
        <v>985</v>
      </c>
      <c r="L40" s="253" t="s">
        <v>986</v>
      </c>
      <c r="M40" s="253" t="s">
        <v>987</v>
      </c>
      <c r="N40" s="253" t="s">
        <v>988</v>
      </c>
    </row>
    <row r="41" spans="1:14" ht="15" customHeight="1" x14ac:dyDescent="0.3">
      <c r="A41" s="252">
        <v>3200</v>
      </c>
      <c r="B41" s="253" t="s">
        <v>498</v>
      </c>
      <c r="C41" s="252" t="s">
        <v>825</v>
      </c>
      <c r="D41" s="253" t="s">
        <v>152</v>
      </c>
      <c r="E41" s="252" t="s">
        <v>989</v>
      </c>
      <c r="F41" s="253" t="s">
        <v>261</v>
      </c>
      <c r="G41" s="253" t="s">
        <v>990</v>
      </c>
      <c r="H41" s="252" t="s">
        <v>991</v>
      </c>
      <c r="I41" s="252"/>
      <c r="J41" s="253" t="s">
        <v>992</v>
      </c>
      <c r="K41" s="253" t="s">
        <v>993</v>
      </c>
      <c r="L41" s="253" t="s">
        <v>994</v>
      </c>
      <c r="M41" s="253" t="s">
        <v>995</v>
      </c>
      <c r="N41" s="253" t="s">
        <v>996</v>
      </c>
    </row>
    <row r="42" spans="1:14" ht="15" customHeight="1" x14ac:dyDescent="0.3">
      <c r="A42" s="252">
        <v>3210</v>
      </c>
      <c r="B42" s="253" t="s">
        <v>499</v>
      </c>
      <c r="C42" s="252" t="s">
        <v>688</v>
      </c>
      <c r="D42" s="253" t="s">
        <v>152</v>
      </c>
      <c r="E42" s="252" t="s">
        <v>997</v>
      </c>
      <c r="F42" s="253" t="s">
        <v>277</v>
      </c>
      <c r="G42" s="253" t="s">
        <v>998</v>
      </c>
      <c r="H42" s="252" t="s">
        <v>999</v>
      </c>
      <c r="I42" s="252" t="s">
        <v>889</v>
      </c>
      <c r="J42" s="253" t="s">
        <v>1000</v>
      </c>
      <c r="K42" s="253" t="s">
        <v>1001</v>
      </c>
      <c r="L42" s="253" t="s">
        <v>1002</v>
      </c>
      <c r="M42" s="253" t="s">
        <v>1003</v>
      </c>
      <c r="N42" s="253" t="s">
        <v>1004</v>
      </c>
    </row>
    <row r="43" spans="1:14" ht="15" customHeight="1" x14ac:dyDescent="0.3">
      <c r="A43" s="252">
        <v>3220</v>
      </c>
      <c r="B43" s="253" t="s">
        <v>1462</v>
      </c>
      <c r="C43" s="252" t="s">
        <v>688</v>
      </c>
      <c r="D43" s="253" t="s">
        <v>152</v>
      </c>
      <c r="E43" s="252" t="s">
        <v>1005</v>
      </c>
      <c r="F43" s="253" t="s">
        <v>278</v>
      </c>
      <c r="G43" s="253" t="s">
        <v>1006</v>
      </c>
      <c r="H43" s="252" t="s">
        <v>1007</v>
      </c>
      <c r="I43" s="252"/>
      <c r="J43" s="253" t="s">
        <v>1008</v>
      </c>
      <c r="K43" s="253" t="s">
        <v>1009</v>
      </c>
      <c r="L43" s="253" t="s">
        <v>1010</v>
      </c>
      <c r="M43" s="253"/>
      <c r="N43" s="253" t="s">
        <v>1011</v>
      </c>
    </row>
    <row r="44" spans="1:14" ht="15" customHeight="1" x14ac:dyDescent="0.3">
      <c r="A44" s="252">
        <v>3230</v>
      </c>
      <c r="B44" s="253" t="s">
        <v>1012</v>
      </c>
      <c r="C44" s="252" t="s">
        <v>825</v>
      </c>
      <c r="D44" s="253" t="s">
        <v>152</v>
      </c>
      <c r="E44" s="252" t="s">
        <v>1013</v>
      </c>
      <c r="F44" s="253" t="s">
        <v>155</v>
      </c>
      <c r="G44" s="253" t="s">
        <v>730</v>
      </c>
      <c r="H44" s="252" t="s">
        <v>1014</v>
      </c>
      <c r="I44" s="252"/>
      <c r="J44" s="253" t="s">
        <v>1015</v>
      </c>
      <c r="K44" s="253" t="s">
        <v>1016</v>
      </c>
      <c r="L44" s="253" t="s">
        <v>1017</v>
      </c>
      <c r="M44" s="253" t="s">
        <v>1018</v>
      </c>
      <c r="N44" s="253" t="s">
        <v>1019</v>
      </c>
    </row>
    <row r="45" spans="1:14" ht="15" customHeight="1" x14ac:dyDescent="0.3">
      <c r="A45" s="252">
        <v>3240</v>
      </c>
      <c r="B45" s="253" t="s">
        <v>500</v>
      </c>
      <c r="C45" s="252" t="s">
        <v>688</v>
      </c>
      <c r="D45" s="253" t="s">
        <v>152</v>
      </c>
      <c r="E45" s="252" t="s">
        <v>1020</v>
      </c>
      <c r="F45" s="253" t="s">
        <v>299</v>
      </c>
      <c r="G45" s="253" t="s">
        <v>1021</v>
      </c>
      <c r="H45" s="252" t="s">
        <v>756</v>
      </c>
      <c r="I45" s="252"/>
      <c r="J45" s="253" t="s">
        <v>1022</v>
      </c>
      <c r="K45" s="253" t="s">
        <v>1023</v>
      </c>
      <c r="L45" s="253" t="s">
        <v>1024</v>
      </c>
      <c r="M45" s="253" t="s">
        <v>1025</v>
      </c>
      <c r="N45" s="253" t="s">
        <v>1026</v>
      </c>
    </row>
    <row r="46" spans="1:14" ht="15" customHeight="1" x14ac:dyDescent="0.3">
      <c r="A46" s="252">
        <v>3250</v>
      </c>
      <c r="B46" s="253" t="s">
        <v>501</v>
      </c>
      <c r="C46" s="252" t="s">
        <v>688</v>
      </c>
      <c r="D46" s="253" t="s">
        <v>152</v>
      </c>
      <c r="E46" s="252" t="s">
        <v>1027</v>
      </c>
      <c r="F46" s="253" t="s">
        <v>334</v>
      </c>
      <c r="G46" s="253" t="s">
        <v>1028</v>
      </c>
      <c r="H46" s="252" t="s">
        <v>1029</v>
      </c>
      <c r="I46" s="252" t="s">
        <v>1030</v>
      </c>
      <c r="J46" s="253" t="s">
        <v>1031</v>
      </c>
      <c r="K46" s="253" t="s">
        <v>1032</v>
      </c>
      <c r="L46" s="253" t="s">
        <v>859</v>
      </c>
      <c r="M46" s="253"/>
      <c r="N46" s="253" t="s">
        <v>1033</v>
      </c>
    </row>
    <row r="47" spans="1:14" ht="15" customHeight="1" x14ac:dyDescent="0.3">
      <c r="A47" s="252">
        <v>3280</v>
      </c>
      <c r="B47" s="253" t="s">
        <v>1034</v>
      </c>
      <c r="C47" s="252" t="s">
        <v>688</v>
      </c>
      <c r="D47" s="253" t="s">
        <v>152</v>
      </c>
      <c r="E47" s="252" t="s">
        <v>1027</v>
      </c>
      <c r="F47" s="253" t="s">
        <v>334</v>
      </c>
      <c r="G47" s="253" t="s">
        <v>1035</v>
      </c>
      <c r="H47" s="252" t="s">
        <v>1036</v>
      </c>
      <c r="I47" s="252"/>
      <c r="J47" s="253" t="s">
        <v>1037</v>
      </c>
      <c r="K47" s="253" t="s">
        <v>1038</v>
      </c>
      <c r="L47" s="253" t="s">
        <v>1039</v>
      </c>
      <c r="M47" s="253" t="s">
        <v>1040</v>
      </c>
      <c r="N47" s="253" t="s">
        <v>1041</v>
      </c>
    </row>
    <row r="48" spans="1:14" ht="15" customHeight="1" x14ac:dyDescent="0.3">
      <c r="A48" s="252">
        <v>3315</v>
      </c>
      <c r="B48" s="253" t="s">
        <v>502</v>
      </c>
      <c r="C48" s="252" t="s">
        <v>688</v>
      </c>
      <c r="D48" s="253" t="s">
        <v>152</v>
      </c>
      <c r="E48" s="252" t="s">
        <v>967</v>
      </c>
      <c r="F48" s="253" t="s">
        <v>203</v>
      </c>
      <c r="G48" s="253" t="s">
        <v>1042</v>
      </c>
      <c r="H48" s="252" t="s">
        <v>1043</v>
      </c>
      <c r="I48" s="252"/>
      <c r="J48" s="253" t="s">
        <v>1044</v>
      </c>
      <c r="K48" s="253" t="s">
        <v>1045</v>
      </c>
      <c r="L48" s="253" t="s">
        <v>1046</v>
      </c>
      <c r="M48" s="253" t="s">
        <v>1047</v>
      </c>
      <c r="N48" s="253" t="s">
        <v>1048</v>
      </c>
    </row>
    <row r="49" spans="1:14" ht="15" customHeight="1" x14ac:dyDescent="0.3">
      <c r="A49" s="252">
        <v>3320</v>
      </c>
      <c r="B49" s="253" t="s">
        <v>503</v>
      </c>
      <c r="C49" s="252" t="s">
        <v>688</v>
      </c>
      <c r="D49" s="253" t="s">
        <v>152</v>
      </c>
      <c r="E49" s="252" t="s">
        <v>967</v>
      </c>
      <c r="F49" s="253" t="s">
        <v>203</v>
      </c>
      <c r="G49" s="253" t="s">
        <v>1049</v>
      </c>
      <c r="H49" s="252" t="s">
        <v>1050</v>
      </c>
      <c r="I49" s="252"/>
      <c r="J49" s="253" t="s">
        <v>1051</v>
      </c>
      <c r="K49" s="253" t="s">
        <v>1052</v>
      </c>
      <c r="L49" s="253" t="s">
        <v>1053</v>
      </c>
      <c r="M49" s="253" t="s">
        <v>1054</v>
      </c>
      <c r="N49" s="253" t="s">
        <v>1055</v>
      </c>
    </row>
    <row r="50" spans="1:14" ht="15" customHeight="1" x14ac:dyDescent="0.3">
      <c r="A50" s="252">
        <v>3330</v>
      </c>
      <c r="B50" s="253" t="s">
        <v>504</v>
      </c>
      <c r="C50" s="252" t="s">
        <v>825</v>
      </c>
      <c r="D50" s="253" t="s">
        <v>152</v>
      </c>
      <c r="E50" s="252" t="s">
        <v>1056</v>
      </c>
      <c r="F50" s="253" t="s">
        <v>267</v>
      </c>
      <c r="G50" s="253" t="s">
        <v>1057</v>
      </c>
      <c r="H50" s="252" t="s">
        <v>1058</v>
      </c>
      <c r="I50" s="252"/>
      <c r="J50" s="253" t="s">
        <v>1059</v>
      </c>
      <c r="K50" s="253" t="s">
        <v>1060</v>
      </c>
      <c r="L50" s="253" t="s">
        <v>1061</v>
      </c>
      <c r="M50" s="253" t="s">
        <v>1062</v>
      </c>
      <c r="N50" s="253" t="s">
        <v>1063</v>
      </c>
    </row>
    <row r="51" spans="1:14" ht="15" customHeight="1" x14ac:dyDescent="0.3">
      <c r="A51" s="252">
        <v>3380</v>
      </c>
      <c r="B51" s="253" t="s">
        <v>505</v>
      </c>
      <c r="C51" s="252" t="s">
        <v>688</v>
      </c>
      <c r="D51" s="253" t="s">
        <v>152</v>
      </c>
      <c r="E51" s="252" t="s">
        <v>1064</v>
      </c>
      <c r="F51" s="253" t="s">
        <v>157</v>
      </c>
      <c r="G51" s="253" t="s">
        <v>1065</v>
      </c>
      <c r="H51" s="252" t="s">
        <v>1066</v>
      </c>
      <c r="I51" s="252"/>
      <c r="J51" s="253" t="s">
        <v>1067</v>
      </c>
      <c r="K51" s="253" t="s">
        <v>1068</v>
      </c>
      <c r="L51" s="253" t="s">
        <v>1069</v>
      </c>
      <c r="M51" s="253" t="s">
        <v>1070</v>
      </c>
      <c r="N51" s="253" t="s">
        <v>1071</v>
      </c>
    </row>
    <row r="52" spans="1:14" ht="15" customHeight="1" x14ac:dyDescent="0.3">
      <c r="A52" s="252">
        <v>3390</v>
      </c>
      <c r="B52" s="253" t="s">
        <v>506</v>
      </c>
      <c r="C52" s="252" t="s">
        <v>825</v>
      </c>
      <c r="D52" s="253" t="s">
        <v>152</v>
      </c>
      <c r="E52" s="252" t="s">
        <v>1072</v>
      </c>
      <c r="F52" s="253" t="s">
        <v>153</v>
      </c>
      <c r="G52" s="253" t="s">
        <v>1073</v>
      </c>
      <c r="H52" s="252" t="s">
        <v>747</v>
      </c>
      <c r="I52" s="252"/>
      <c r="J52" s="253" t="s">
        <v>1074</v>
      </c>
      <c r="K52" s="253" t="s">
        <v>1075</v>
      </c>
      <c r="L52" s="253" t="s">
        <v>1076</v>
      </c>
      <c r="M52" s="253" t="s">
        <v>1077</v>
      </c>
      <c r="N52" s="253" t="s">
        <v>1078</v>
      </c>
    </row>
    <row r="53" spans="1:14" ht="15" customHeight="1" x14ac:dyDescent="0.3">
      <c r="A53" s="252">
        <v>3410</v>
      </c>
      <c r="B53" s="253" t="s">
        <v>507</v>
      </c>
      <c r="C53" s="252" t="s">
        <v>688</v>
      </c>
      <c r="D53" s="253" t="s">
        <v>152</v>
      </c>
      <c r="E53" s="252" t="s">
        <v>1079</v>
      </c>
      <c r="F53" s="253" t="s">
        <v>409</v>
      </c>
      <c r="G53" s="253" t="s">
        <v>1080</v>
      </c>
      <c r="H53" s="252" t="s">
        <v>889</v>
      </c>
      <c r="I53" s="252"/>
      <c r="J53" s="253" t="s">
        <v>1081</v>
      </c>
      <c r="K53" s="253" t="s">
        <v>1082</v>
      </c>
      <c r="L53" s="253" t="s">
        <v>1083</v>
      </c>
      <c r="M53" s="253" t="s">
        <v>1084</v>
      </c>
      <c r="N53" s="253" t="s">
        <v>1085</v>
      </c>
    </row>
    <row r="54" spans="1:14" ht="15" customHeight="1" x14ac:dyDescent="0.3">
      <c r="A54" s="252">
        <v>3421</v>
      </c>
      <c r="B54" s="253" t="s">
        <v>508</v>
      </c>
      <c r="C54" s="252" t="s">
        <v>688</v>
      </c>
      <c r="D54" s="253" t="s">
        <v>152</v>
      </c>
      <c r="E54" s="252" t="s">
        <v>1086</v>
      </c>
      <c r="F54" s="253" t="s">
        <v>412</v>
      </c>
      <c r="G54" s="253" t="s">
        <v>730</v>
      </c>
      <c r="H54" s="252" t="s">
        <v>1087</v>
      </c>
      <c r="I54" s="252"/>
      <c r="J54" s="253" t="s">
        <v>1088</v>
      </c>
      <c r="K54" s="253" t="s">
        <v>1089</v>
      </c>
      <c r="L54" s="253" t="s">
        <v>1090</v>
      </c>
      <c r="M54" s="253" t="s">
        <v>1091</v>
      </c>
      <c r="N54" s="253" t="s">
        <v>1092</v>
      </c>
    </row>
    <row r="55" spans="1:14" ht="15" customHeight="1" x14ac:dyDescent="0.3">
      <c r="A55" s="252">
        <v>3431</v>
      </c>
      <c r="B55" s="253" t="s">
        <v>509</v>
      </c>
      <c r="C55" s="252" t="s">
        <v>688</v>
      </c>
      <c r="D55" s="253" t="s">
        <v>152</v>
      </c>
      <c r="E55" s="252" t="s">
        <v>1093</v>
      </c>
      <c r="F55" s="253" t="s">
        <v>415</v>
      </c>
      <c r="G55" s="253" t="s">
        <v>1094</v>
      </c>
      <c r="H55" s="252" t="s">
        <v>1095</v>
      </c>
      <c r="I55" s="252"/>
      <c r="J55" s="253" t="s">
        <v>1096</v>
      </c>
      <c r="K55" s="253" t="s">
        <v>1097</v>
      </c>
      <c r="L55" s="253" t="s">
        <v>1098</v>
      </c>
      <c r="M55" s="253" t="s">
        <v>1099</v>
      </c>
      <c r="N55" s="253" t="s">
        <v>1100</v>
      </c>
    </row>
    <row r="56" spans="1:14" ht="15" customHeight="1" x14ac:dyDescent="0.3">
      <c r="A56" s="252">
        <v>3440</v>
      </c>
      <c r="B56" s="253" t="s">
        <v>1101</v>
      </c>
      <c r="C56" s="252" t="s">
        <v>688</v>
      </c>
      <c r="D56" s="253" t="s">
        <v>152</v>
      </c>
      <c r="E56" s="252" t="s">
        <v>1102</v>
      </c>
      <c r="F56" s="253" t="s">
        <v>440</v>
      </c>
      <c r="G56" s="253" t="s">
        <v>1103</v>
      </c>
      <c r="H56" s="252" t="s">
        <v>1104</v>
      </c>
      <c r="I56" s="252"/>
      <c r="J56" s="253" t="s">
        <v>1105</v>
      </c>
      <c r="K56" s="253" t="s">
        <v>1106</v>
      </c>
      <c r="L56" s="253" t="s">
        <v>1107</v>
      </c>
      <c r="M56" s="253" t="s">
        <v>1108</v>
      </c>
      <c r="N56" s="253" t="s">
        <v>1109</v>
      </c>
    </row>
    <row r="57" spans="1:14" ht="15" customHeight="1" x14ac:dyDescent="0.3">
      <c r="A57" s="252">
        <v>4015</v>
      </c>
      <c r="B57" s="253" t="s">
        <v>510</v>
      </c>
      <c r="C57" s="252" t="s">
        <v>688</v>
      </c>
      <c r="D57" s="253" t="s">
        <v>136</v>
      </c>
      <c r="E57" s="252" t="s">
        <v>1110</v>
      </c>
      <c r="F57" s="253" t="s">
        <v>213</v>
      </c>
      <c r="G57" s="253" t="s">
        <v>1111</v>
      </c>
      <c r="H57" s="252" t="s">
        <v>1112</v>
      </c>
      <c r="I57" s="252"/>
      <c r="J57" s="253" t="s">
        <v>1113</v>
      </c>
      <c r="K57" s="253" t="s">
        <v>1114</v>
      </c>
      <c r="L57" s="253" t="s">
        <v>1115</v>
      </c>
      <c r="M57" s="253" t="s">
        <v>1116</v>
      </c>
      <c r="N57" s="253" t="s">
        <v>1117</v>
      </c>
    </row>
    <row r="58" spans="1:14" ht="15" customHeight="1" x14ac:dyDescent="0.3">
      <c r="A58" s="252">
        <v>4040</v>
      </c>
      <c r="B58" s="253" t="s">
        <v>511</v>
      </c>
      <c r="C58" s="252" t="s">
        <v>688</v>
      </c>
      <c r="D58" s="253" t="s">
        <v>136</v>
      </c>
      <c r="E58" s="252" t="s">
        <v>1118</v>
      </c>
      <c r="F58" s="253" t="s">
        <v>185</v>
      </c>
      <c r="G58" s="253" t="s">
        <v>1119</v>
      </c>
      <c r="H58" s="252" t="s">
        <v>1120</v>
      </c>
      <c r="I58" s="252"/>
      <c r="J58" s="253" t="s">
        <v>1121</v>
      </c>
      <c r="K58" s="253" t="s">
        <v>1122</v>
      </c>
      <c r="L58" s="253" t="s">
        <v>1123</v>
      </c>
      <c r="M58" s="253" t="s">
        <v>1124</v>
      </c>
      <c r="N58" s="253" t="s">
        <v>1125</v>
      </c>
    </row>
    <row r="59" spans="1:14" ht="15" customHeight="1" x14ac:dyDescent="0.3">
      <c r="A59" s="252">
        <v>4070</v>
      </c>
      <c r="B59" s="253" t="s">
        <v>1126</v>
      </c>
      <c r="C59" s="252" t="s">
        <v>688</v>
      </c>
      <c r="D59" s="253" t="s">
        <v>136</v>
      </c>
      <c r="E59" s="252" t="s">
        <v>1127</v>
      </c>
      <c r="F59" s="253" t="s">
        <v>180</v>
      </c>
      <c r="G59" s="253" t="s">
        <v>1128</v>
      </c>
      <c r="H59" s="252" t="s">
        <v>747</v>
      </c>
      <c r="I59" s="252"/>
      <c r="J59" s="253" t="s">
        <v>1129</v>
      </c>
      <c r="K59" s="253" t="s">
        <v>1130</v>
      </c>
      <c r="L59" s="253" t="s">
        <v>1131</v>
      </c>
      <c r="M59" s="253" t="s">
        <v>1132</v>
      </c>
      <c r="N59" s="253" t="s">
        <v>1133</v>
      </c>
    </row>
    <row r="60" spans="1:14" ht="15" customHeight="1" x14ac:dyDescent="0.3">
      <c r="A60" s="252">
        <v>4080</v>
      </c>
      <c r="B60" s="258" t="s">
        <v>1409</v>
      </c>
      <c r="C60" s="252" t="s">
        <v>688</v>
      </c>
      <c r="D60" s="253" t="s">
        <v>136</v>
      </c>
      <c r="E60" s="252" t="s">
        <v>1134</v>
      </c>
      <c r="F60" s="253" t="s">
        <v>212</v>
      </c>
      <c r="G60" s="253" t="s">
        <v>1135</v>
      </c>
      <c r="H60" s="252" t="s">
        <v>872</v>
      </c>
      <c r="I60" s="252"/>
      <c r="J60" s="253" t="s">
        <v>1136</v>
      </c>
      <c r="K60" s="253" t="s">
        <v>1137</v>
      </c>
      <c r="L60" s="253" t="s">
        <v>1138</v>
      </c>
      <c r="M60" s="253" t="s">
        <v>1139</v>
      </c>
      <c r="N60" s="253" t="s">
        <v>1140</v>
      </c>
    </row>
    <row r="61" spans="1:14" ht="15" customHeight="1" x14ac:dyDescent="0.3">
      <c r="A61" s="252">
        <v>4090</v>
      </c>
      <c r="B61" s="253" t="s">
        <v>512</v>
      </c>
      <c r="C61" s="252" t="s">
        <v>688</v>
      </c>
      <c r="D61" s="253" t="s">
        <v>136</v>
      </c>
      <c r="E61" s="252" t="s">
        <v>1141</v>
      </c>
      <c r="F61" s="253" t="s">
        <v>165</v>
      </c>
      <c r="G61" s="253" t="s">
        <v>1135</v>
      </c>
      <c r="H61" s="252" t="s">
        <v>1142</v>
      </c>
      <c r="I61" s="252"/>
      <c r="J61" s="253" t="s">
        <v>1143</v>
      </c>
      <c r="K61" s="253" t="s">
        <v>1144</v>
      </c>
      <c r="L61" s="253" t="s">
        <v>1145</v>
      </c>
      <c r="M61" s="253" t="s">
        <v>1146</v>
      </c>
      <c r="N61" s="253" t="s">
        <v>1147</v>
      </c>
    </row>
    <row r="62" spans="1:14" ht="15" customHeight="1" x14ac:dyDescent="0.3">
      <c r="A62" s="252">
        <v>4140</v>
      </c>
      <c r="B62" s="253" t="s">
        <v>513</v>
      </c>
      <c r="C62" s="252" t="s">
        <v>688</v>
      </c>
      <c r="D62" s="253" t="s">
        <v>136</v>
      </c>
      <c r="E62" s="252" t="s">
        <v>1148</v>
      </c>
      <c r="F62" s="253" t="s">
        <v>138</v>
      </c>
      <c r="G62" s="253" t="s">
        <v>1149</v>
      </c>
      <c r="H62" s="252" t="s">
        <v>1150</v>
      </c>
      <c r="I62" s="252"/>
      <c r="J62" s="253" t="s">
        <v>1151</v>
      </c>
      <c r="K62" s="253" t="s">
        <v>1152</v>
      </c>
      <c r="L62" s="253" t="s">
        <v>1153</v>
      </c>
      <c r="M62" s="253" t="s">
        <v>1154</v>
      </c>
      <c r="N62" s="253" t="s">
        <v>1155</v>
      </c>
    </row>
    <row r="63" spans="1:14" ht="15" customHeight="1" x14ac:dyDescent="0.3">
      <c r="A63" s="252">
        <v>4150</v>
      </c>
      <c r="B63" s="253" t="s">
        <v>1156</v>
      </c>
      <c r="C63" s="252" t="s">
        <v>688</v>
      </c>
      <c r="D63" s="253" t="s">
        <v>136</v>
      </c>
      <c r="E63" s="252" t="s">
        <v>1148</v>
      </c>
      <c r="F63" s="253" t="s">
        <v>138</v>
      </c>
      <c r="G63" s="253" t="s">
        <v>1157</v>
      </c>
      <c r="H63" s="252" t="s">
        <v>1158</v>
      </c>
      <c r="I63" s="252"/>
      <c r="J63" s="253" t="s">
        <v>1159</v>
      </c>
      <c r="K63" s="253" t="s">
        <v>1160</v>
      </c>
      <c r="L63" s="253" t="s">
        <v>1161</v>
      </c>
      <c r="M63" s="253" t="s">
        <v>1162</v>
      </c>
      <c r="N63" s="253" t="s">
        <v>1163</v>
      </c>
    </row>
    <row r="64" spans="1:14" ht="15" customHeight="1" x14ac:dyDescent="0.3">
      <c r="A64" s="252">
        <v>4160</v>
      </c>
      <c r="B64" s="253" t="s">
        <v>514</v>
      </c>
      <c r="C64" s="252" t="s">
        <v>688</v>
      </c>
      <c r="D64" s="253" t="s">
        <v>136</v>
      </c>
      <c r="E64" s="252" t="s">
        <v>1148</v>
      </c>
      <c r="F64" s="253" t="s">
        <v>138</v>
      </c>
      <c r="G64" s="253" t="s">
        <v>1164</v>
      </c>
      <c r="H64" s="252" t="s">
        <v>1165</v>
      </c>
      <c r="I64" s="252"/>
      <c r="J64" s="253" t="s">
        <v>1166</v>
      </c>
      <c r="K64" s="253" t="s">
        <v>1167</v>
      </c>
      <c r="L64" s="253" t="s">
        <v>1168</v>
      </c>
      <c r="M64" s="253" t="s">
        <v>1169</v>
      </c>
      <c r="N64" s="253" t="s">
        <v>1170</v>
      </c>
    </row>
    <row r="65" spans="1:14" ht="15" customHeight="1" x14ac:dyDescent="0.3">
      <c r="A65" s="252">
        <v>4190</v>
      </c>
      <c r="B65" s="253" t="s">
        <v>515</v>
      </c>
      <c r="C65" s="252" t="s">
        <v>688</v>
      </c>
      <c r="D65" s="253" t="s">
        <v>136</v>
      </c>
      <c r="E65" s="252" t="s">
        <v>1171</v>
      </c>
      <c r="F65" s="253" t="s">
        <v>245</v>
      </c>
      <c r="G65" s="253" t="s">
        <v>1172</v>
      </c>
      <c r="H65" s="252" t="s">
        <v>889</v>
      </c>
      <c r="I65" s="252"/>
      <c r="J65" s="253" t="s">
        <v>1173</v>
      </c>
      <c r="K65" s="253" t="s">
        <v>1174</v>
      </c>
      <c r="L65" s="253" t="s">
        <v>1175</v>
      </c>
      <c r="M65" s="253" t="s">
        <v>1176</v>
      </c>
      <c r="N65" s="253" t="s">
        <v>1177</v>
      </c>
    </row>
    <row r="66" spans="1:14" ht="15" customHeight="1" x14ac:dyDescent="0.3">
      <c r="A66" s="252">
        <v>4200</v>
      </c>
      <c r="B66" s="253" t="s">
        <v>516</v>
      </c>
      <c r="C66" s="252" t="s">
        <v>825</v>
      </c>
      <c r="D66" s="253" t="s">
        <v>136</v>
      </c>
      <c r="E66" s="252" t="s">
        <v>1178</v>
      </c>
      <c r="F66" s="253" t="s">
        <v>137</v>
      </c>
      <c r="G66" s="253" t="s">
        <v>1179</v>
      </c>
      <c r="H66" s="252" t="s">
        <v>1158</v>
      </c>
      <c r="I66" s="252"/>
      <c r="J66" s="253" t="s">
        <v>1180</v>
      </c>
      <c r="K66" s="253" t="s">
        <v>1181</v>
      </c>
      <c r="L66" s="253" t="s">
        <v>1182</v>
      </c>
      <c r="M66" s="253" t="s">
        <v>1183</v>
      </c>
      <c r="N66" s="253" t="s">
        <v>1184</v>
      </c>
    </row>
    <row r="67" spans="1:14" ht="15" customHeight="1" x14ac:dyDescent="0.3">
      <c r="A67" s="252">
        <v>4220</v>
      </c>
      <c r="B67" s="253" t="s">
        <v>517</v>
      </c>
      <c r="C67" s="252" t="s">
        <v>688</v>
      </c>
      <c r="D67" s="253" t="s">
        <v>136</v>
      </c>
      <c r="E67" s="252" t="s">
        <v>1185</v>
      </c>
      <c r="F67" s="253" t="s">
        <v>320</v>
      </c>
      <c r="G67" s="253" t="s">
        <v>1186</v>
      </c>
      <c r="H67" s="252" t="s">
        <v>699</v>
      </c>
      <c r="I67" s="252"/>
      <c r="J67" s="253" t="s">
        <v>1187</v>
      </c>
      <c r="K67" s="253" t="s">
        <v>1188</v>
      </c>
      <c r="L67" s="253" t="s">
        <v>1189</v>
      </c>
      <c r="M67" s="253" t="s">
        <v>1190</v>
      </c>
      <c r="N67" s="253" t="s">
        <v>1191</v>
      </c>
    </row>
    <row r="68" spans="1:14" ht="15" customHeight="1" x14ac:dyDescent="0.3">
      <c r="A68" s="252">
        <v>4230</v>
      </c>
      <c r="B68" s="258" t="s">
        <v>1409</v>
      </c>
      <c r="C68" s="252" t="s">
        <v>688</v>
      </c>
      <c r="D68" s="253" t="s">
        <v>136</v>
      </c>
      <c r="E68" s="252" t="s">
        <v>1192</v>
      </c>
      <c r="F68" s="253" t="s">
        <v>336</v>
      </c>
      <c r="G68" s="253" t="s">
        <v>1193</v>
      </c>
      <c r="H68" s="252" t="s">
        <v>1194</v>
      </c>
      <c r="I68" s="252"/>
      <c r="J68" s="253" t="s">
        <v>1195</v>
      </c>
      <c r="K68" s="253" t="s">
        <v>1196</v>
      </c>
      <c r="L68" s="253" t="s">
        <v>1197</v>
      </c>
      <c r="M68" s="253" t="s">
        <v>1198</v>
      </c>
      <c r="N68" s="253" t="s">
        <v>1199</v>
      </c>
    </row>
    <row r="69" spans="1:14" ht="15" customHeight="1" x14ac:dyDescent="0.3">
      <c r="A69" s="252">
        <v>4240</v>
      </c>
      <c r="B69" s="253" t="s">
        <v>518</v>
      </c>
      <c r="C69" s="252" t="s">
        <v>688</v>
      </c>
      <c r="D69" s="253" t="s">
        <v>136</v>
      </c>
      <c r="E69" s="252" t="s">
        <v>1200</v>
      </c>
      <c r="F69" s="253" t="s">
        <v>351</v>
      </c>
      <c r="G69" s="253" t="s">
        <v>1201</v>
      </c>
      <c r="H69" s="252" t="s">
        <v>889</v>
      </c>
      <c r="I69" s="252"/>
      <c r="J69" s="253" t="s">
        <v>1202</v>
      </c>
      <c r="K69" s="253" t="s">
        <v>1203</v>
      </c>
      <c r="L69" s="253" t="s">
        <v>1204</v>
      </c>
      <c r="M69" s="253" t="s">
        <v>1205</v>
      </c>
      <c r="N69" s="253" t="s">
        <v>1206</v>
      </c>
    </row>
    <row r="70" spans="1:14" ht="15" customHeight="1" x14ac:dyDescent="0.3">
      <c r="A70" s="252">
        <v>4260</v>
      </c>
      <c r="B70" s="253" t="s">
        <v>519</v>
      </c>
      <c r="C70" s="252" t="s">
        <v>688</v>
      </c>
      <c r="D70" s="253" t="s">
        <v>136</v>
      </c>
      <c r="E70" s="252" t="s">
        <v>1207</v>
      </c>
      <c r="F70" s="253" t="s">
        <v>181</v>
      </c>
      <c r="G70" s="253" t="s">
        <v>1208</v>
      </c>
      <c r="H70" s="252" t="s">
        <v>1209</v>
      </c>
      <c r="I70" s="252"/>
      <c r="J70" s="253" t="s">
        <v>1210</v>
      </c>
      <c r="K70" s="253" t="s">
        <v>1211</v>
      </c>
      <c r="L70" s="253" t="s">
        <v>1212</v>
      </c>
      <c r="M70" s="253" t="s">
        <v>1213</v>
      </c>
      <c r="N70" s="253" t="s">
        <v>1214</v>
      </c>
    </row>
    <row r="71" spans="1:14" ht="15" customHeight="1" x14ac:dyDescent="0.3">
      <c r="A71" s="252">
        <v>4270</v>
      </c>
      <c r="B71" s="253" t="s">
        <v>520</v>
      </c>
      <c r="C71" s="252" t="s">
        <v>825</v>
      </c>
      <c r="D71" s="253" t="s">
        <v>136</v>
      </c>
      <c r="E71" s="252" t="s">
        <v>1215</v>
      </c>
      <c r="F71" s="253" t="s">
        <v>199</v>
      </c>
      <c r="G71" s="253" t="s">
        <v>1216</v>
      </c>
      <c r="H71" s="252" t="s">
        <v>903</v>
      </c>
      <c r="I71" s="252"/>
      <c r="J71" s="253" t="s">
        <v>1217</v>
      </c>
      <c r="K71" s="253" t="s">
        <v>1218</v>
      </c>
      <c r="L71" s="253" t="s">
        <v>1219</v>
      </c>
      <c r="M71" s="253" t="s">
        <v>1220</v>
      </c>
      <c r="N71" s="253" t="s">
        <v>1221</v>
      </c>
    </row>
    <row r="72" spans="1:14" ht="15" customHeight="1" x14ac:dyDescent="0.3">
      <c r="A72" s="252">
        <v>4280</v>
      </c>
      <c r="B72" s="253" t="s">
        <v>521</v>
      </c>
      <c r="C72" s="252" t="s">
        <v>688</v>
      </c>
      <c r="D72" s="253" t="s">
        <v>136</v>
      </c>
      <c r="E72" s="252" t="s">
        <v>1222</v>
      </c>
      <c r="F72" s="253" t="s">
        <v>372</v>
      </c>
      <c r="G72" s="253" t="s">
        <v>1223</v>
      </c>
      <c r="H72" s="252" t="s">
        <v>1120</v>
      </c>
      <c r="I72" s="252" t="s">
        <v>889</v>
      </c>
      <c r="J72" s="253" t="s">
        <v>1224</v>
      </c>
      <c r="K72" s="253" t="s">
        <v>1225</v>
      </c>
      <c r="L72" s="253" t="s">
        <v>1226</v>
      </c>
      <c r="M72" s="253"/>
      <c r="N72" s="253" t="s">
        <v>1227</v>
      </c>
    </row>
    <row r="73" spans="1:14" ht="15" customHeight="1" x14ac:dyDescent="0.3">
      <c r="A73" s="252">
        <v>4290</v>
      </c>
      <c r="B73" s="253" t="s">
        <v>522</v>
      </c>
      <c r="C73" s="252" t="s">
        <v>688</v>
      </c>
      <c r="D73" s="253" t="s">
        <v>136</v>
      </c>
      <c r="E73" s="252" t="s">
        <v>1127</v>
      </c>
      <c r="F73" s="253" t="s">
        <v>180</v>
      </c>
      <c r="G73" s="253" t="s">
        <v>1228</v>
      </c>
      <c r="H73" s="252" t="s">
        <v>747</v>
      </c>
      <c r="I73" s="252" t="s">
        <v>1007</v>
      </c>
      <c r="J73" s="253" t="s">
        <v>1229</v>
      </c>
      <c r="K73" s="253" t="s">
        <v>1230</v>
      </c>
      <c r="L73" s="253" t="s">
        <v>1231</v>
      </c>
      <c r="M73" s="253" t="s">
        <v>1232</v>
      </c>
      <c r="N73" s="253" t="s">
        <v>1233</v>
      </c>
    </row>
    <row r="74" spans="1:14" ht="15" customHeight="1" x14ac:dyDescent="0.3">
      <c r="A74" s="252">
        <v>4300</v>
      </c>
      <c r="B74" s="258" t="s">
        <v>1411</v>
      </c>
      <c r="C74" s="252" t="s">
        <v>688</v>
      </c>
      <c r="D74" s="253" t="s">
        <v>136</v>
      </c>
      <c r="E74" s="252" t="s">
        <v>1234</v>
      </c>
      <c r="F74" s="253" t="s">
        <v>382</v>
      </c>
      <c r="G74" s="253" t="s">
        <v>1235</v>
      </c>
      <c r="H74" s="252" t="s">
        <v>764</v>
      </c>
      <c r="I74" s="252"/>
      <c r="J74" s="253" t="s">
        <v>1236</v>
      </c>
      <c r="K74" s="253" t="s">
        <v>1237</v>
      </c>
      <c r="L74" s="253" t="s">
        <v>1238</v>
      </c>
      <c r="M74" s="253" t="s">
        <v>1239</v>
      </c>
      <c r="N74" s="253" t="s">
        <v>1240</v>
      </c>
    </row>
    <row r="75" spans="1:14" ht="15" customHeight="1" x14ac:dyDescent="0.3">
      <c r="A75" s="252">
        <v>4310</v>
      </c>
      <c r="B75" s="253" t="s">
        <v>523</v>
      </c>
      <c r="C75" s="252" t="s">
        <v>688</v>
      </c>
      <c r="D75" s="253" t="s">
        <v>136</v>
      </c>
      <c r="E75" s="252" t="s">
        <v>1241</v>
      </c>
      <c r="F75" s="253" t="s">
        <v>184</v>
      </c>
      <c r="G75" s="253" t="s">
        <v>1242</v>
      </c>
      <c r="H75" s="252" t="s">
        <v>1243</v>
      </c>
      <c r="I75" s="252"/>
      <c r="J75" s="253" t="s">
        <v>1244</v>
      </c>
      <c r="K75" s="253" t="s">
        <v>1245</v>
      </c>
      <c r="L75" s="253" t="s">
        <v>1246</v>
      </c>
      <c r="M75" s="253" t="s">
        <v>1247</v>
      </c>
      <c r="N75" s="253" t="s">
        <v>1248</v>
      </c>
    </row>
    <row r="76" spans="1:14" ht="15" customHeight="1" x14ac:dyDescent="0.3">
      <c r="A76" s="252">
        <v>4320</v>
      </c>
      <c r="B76" s="258" t="s">
        <v>1411</v>
      </c>
      <c r="C76" s="252" t="s">
        <v>688</v>
      </c>
      <c r="D76" s="253" t="s">
        <v>136</v>
      </c>
      <c r="E76" s="252" t="s">
        <v>1249</v>
      </c>
      <c r="F76" s="253" t="s">
        <v>394</v>
      </c>
      <c r="G76" s="253" t="s">
        <v>1250</v>
      </c>
      <c r="H76" s="252" t="s">
        <v>889</v>
      </c>
      <c r="I76" s="252"/>
      <c r="J76" s="253" t="s">
        <v>1251</v>
      </c>
      <c r="K76" s="253" t="s">
        <v>1252</v>
      </c>
      <c r="L76" s="253" t="s">
        <v>1253</v>
      </c>
      <c r="M76" s="253" t="s">
        <v>1239</v>
      </c>
      <c r="N76" s="253" t="s">
        <v>1254</v>
      </c>
    </row>
    <row r="77" spans="1:14" ht="15" customHeight="1" x14ac:dyDescent="0.3">
      <c r="A77" s="252">
        <v>4340</v>
      </c>
      <c r="B77" s="253" t="s">
        <v>524</v>
      </c>
      <c r="C77" s="252" t="s">
        <v>688</v>
      </c>
      <c r="D77" s="253" t="s">
        <v>136</v>
      </c>
      <c r="E77" s="252" t="s">
        <v>1255</v>
      </c>
      <c r="F77" s="253" t="s">
        <v>414</v>
      </c>
      <c r="G77" s="253" t="s">
        <v>1256</v>
      </c>
      <c r="H77" s="252" t="s">
        <v>1257</v>
      </c>
      <c r="I77" s="252" t="s">
        <v>1258</v>
      </c>
      <c r="J77" s="253" t="s">
        <v>1259</v>
      </c>
      <c r="K77" s="253" t="s">
        <v>1260</v>
      </c>
      <c r="L77" s="253" t="s">
        <v>1261</v>
      </c>
      <c r="M77" s="253" t="s">
        <v>1262</v>
      </c>
      <c r="N77" s="253" t="s">
        <v>1263</v>
      </c>
    </row>
    <row r="78" spans="1:14" ht="15" customHeight="1" x14ac:dyDescent="0.3">
      <c r="A78" s="252">
        <v>4350</v>
      </c>
      <c r="B78" s="253" t="s">
        <v>525</v>
      </c>
      <c r="C78" s="252" t="s">
        <v>688</v>
      </c>
      <c r="D78" s="253" t="s">
        <v>136</v>
      </c>
      <c r="E78" s="252" t="s">
        <v>1264</v>
      </c>
      <c r="F78" s="253" t="s">
        <v>428</v>
      </c>
      <c r="G78" s="253" t="s">
        <v>1265</v>
      </c>
      <c r="H78" s="252" t="s">
        <v>1266</v>
      </c>
      <c r="I78" s="252" t="s">
        <v>1267</v>
      </c>
      <c r="J78" s="253" t="s">
        <v>1268</v>
      </c>
      <c r="K78" s="253" t="s">
        <v>1269</v>
      </c>
      <c r="L78" s="253" t="s">
        <v>1270</v>
      </c>
      <c r="M78" s="253" t="s">
        <v>1271</v>
      </c>
      <c r="N78" s="253" t="s">
        <v>1272</v>
      </c>
    </row>
    <row r="79" spans="1:14" ht="15" customHeight="1" x14ac:dyDescent="0.3">
      <c r="A79" s="252">
        <v>4360</v>
      </c>
      <c r="B79" s="253" t="s">
        <v>1273</v>
      </c>
      <c r="C79" s="252" t="s">
        <v>825</v>
      </c>
      <c r="D79" s="253" t="s">
        <v>136</v>
      </c>
      <c r="E79" s="252" t="s">
        <v>1274</v>
      </c>
      <c r="F79" s="253" t="s">
        <v>429</v>
      </c>
      <c r="G79" s="253" t="s">
        <v>1275</v>
      </c>
      <c r="H79" s="252" t="s">
        <v>1276</v>
      </c>
      <c r="I79" s="252"/>
      <c r="J79" s="253" t="s">
        <v>1277</v>
      </c>
      <c r="K79" s="253" t="s">
        <v>1278</v>
      </c>
      <c r="L79" s="253" t="s">
        <v>1279</v>
      </c>
      <c r="M79" s="253" t="s">
        <v>1280</v>
      </c>
      <c r="N79" s="253" t="s">
        <v>1281</v>
      </c>
    </row>
    <row r="80" spans="1:14" ht="15" customHeight="1" x14ac:dyDescent="0.3">
      <c r="A80" s="252">
        <v>5050</v>
      </c>
      <c r="B80" s="253" t="s">
        <v>578</v>
      </c>
      <c r="C80" s="252"/>
      <c r="D80" s="253"/>
      <c r="E80" s="252"/>
      <c r="F80" s="253"/>
      <c r="G80" s="253"/>
      <c r="H80" s="252"/>
      <c r="I80" s="252"/>
      <c r="J80" s="253"/>
      <c r="K80" s="253"/>
      <c r="L80" s="253"/>
      <c r="M80" s="253"/>
      <c r="N80" s="253"/>
    </row>
    <row r="81" spans="1:14" ht="15" customHeight="1" x14ac:dyDescent="0.3">
      <c r="A81" s="252">
        <v>7000</v>
      </c>
      <c r="B81" s="253" t="s">
        <v>526</v>
      </c>
      <c r="C81" s="252" t="s">
        <v>688</v>
      </c>
      <c r="D81" s="253" t="s">
        <v>149</v>
      </c>
      <c r="E81" s="252" t="s">
        <v>1282</v>
      </c>
      <c r="F81" s="253" t="s">
        <v>177</v>
      </c>
      <c r="G81" s="253" t="s">
        <v>1283</v>
      </c>
      <c r="H81" s="252" t="s">
        <v>1284</v>
      </c>
      <c r="I81" s="252"/>
      <c r="J81" s="253" t="s">
        <v>1285</v>
      </c>
      <c r="K81" s="253" t="s">
        <v>1286</v>
      </c>
      <c r="L81" s="253" t="s">
        <v>1287</v>
      </c>
      <c r="M81" s="253" t="s">
        <v>1288</v>
      </c>
      <c r="N81" s="253" t="s">
        <v>1289</v>
      </c>
    </row>
    <row r="82" spans="1:14" ht="15" customHeight="1" x14ac:dyDescent="0.3">
      <c r="A82" s="252">
        <v>7015</v>
      </c>
      <c r="B82" s="253" t="s">
        <v>527</v>
      </c>
      <c r="C82" s="252" t="s">
        <v>688</v>
      </c>
      <c r="D82" s="253" t="s">
        <v>149</v>
      </c>
      <c r="E82" s="252" t="s">
        <v>1290</v>
      </c>
      <c r="F82" s="253" t="s">
        <v>327</v>
      </c>
      <c r="G82" s="253" t="s">
        <v>1291</v>
      </c>
      <c r="H82" s="252" t="s">
        <v>1292</v>
      </c>
      <c r="I82" s="252"/>
      <c r="J82" s="253" t="s">
        <v>1293</v>
      </c>
      <c r="K82" s="253" t="s">
        <v>1294</v>
      </c>
      <c r="L82" s="253" t="s">
        <v>1295</v>
      </c>
      <c r="M82" s="253" t="s">
        <v>1296</v>
      </c>
      <c r="N82" s="253" t="s">
        <v>1297</v>
      </c>
    </row>
    <row r="83" spans="1:14" ht="15" customHeight="1" x14ac:dyDescent="0.3">
      <c r="A83" s="252">
        <v>7030</v>
      </c>
      <c r="B83" s="253" t="s">
        <v>528</v>
      </c>
      <c r="C83" s="252" t="s">
        <v>688</v>
      </c>
      <c r="D83" s="253" t="s">
        <v>149</v>
      </c>
      <c r="E83" s="252" t="s">
        <v>1298</v>
      </c>
      <c r="F83" s="253" t="s">
        <v>232</v>
      </c>
      <c r="G83" s="253" t="s">
        <v>1299</v>
      </c>
      <c r="H83" s="252" t="s">
        <v>991</v>
      </c>
      <c r="I83" s="252"/>
      <c r="J83" s="253" t="s">
        <v>1300</v>
      </c>
      <c r="K83" s="253" t="s">
        <v>1301</v>
      </c>
      <c r="L83" s="253" t="s">
        <v>1302</v>
      </c>
      <c r="M83" s="253" t="s">
        <v>1303</v>
      </c>
      <c r="N83" s="253" t="s">
        <v>1304</v>
      </c>
    </row>
    <row r="84" spans="1:14" ht="15" customHeight="1" x14ac:dyDescent="0.3">
      <c r="A84" s="252">
        <v>7050</v>
      </c>
      <c r="B84" s="253" t="s">
        <v>1305</v>
      </c>
      <c r="C84" s="252" t="s">
        <v>688</v>
      </c>
      <c r="D84" s="253" t="s">
        <v>149</v>
      </c>
      <c r="E84" s="252" t="s">
        <v>1306</v>
      </c>
      <c r="F84" s="253" t="s">
        <v>161</v>
      </c>
      <c r="G84" s="253" t="s">
        <v>1307</v>
      </c>
      <c r="H84" s="252" t="s">
        <v>1308</v>
      </c>
      <c r="I84" s="252"/>
      <c r="J84" s="253" t="s">
        <v>1309</v>
      </c>
      <c r="K84" s="253" t="s">
        <v>1310</v>
      </c>
      <c r="L84" s="253" t="s">
        <v>1311</v>
      </c>
      <c r="M84" s="253" t="s">
        <v>1312</v>
      </c>
      <c r="N84" s="253" t="s">
        <v>1313</v>
      </c>
    </row>
    <row r="85" spans="1:14" ht="15" customHeight="1" x14ac:dyDescent="0.3">
      <c r="A85" s="252">
        <v>7055</v>
      </c>
      <c r="B85" s="253" t="s">
        <v>529</v>
      </c>
      <c r="C85" s="252" t="s">
        <v>688</v>
      </c>
      <c r="D85" s="253" t="s">
        <v>149</v>
      </c>
      <c r="E85" s="252" t="s">
        <v>1306</v>
      </c>
      <c r="F85" s="253" t="s">
        <v>161</v>
      </c>
      <c r="G85" s="253" t="s">
        <v>1307</v>
      </c>
      <c r="H85" s="252" t="s">
        <v>1314</v>
      </c>
      <c r="I85" s="252"/>
      <c r="J85" s="253" t="s">
        <v>1315</v>
      </c>
      <c r="K85" s="253" t="s">
        <v>1316</v>
      </c>
      <c r="L85" s="253" t="s">
        <v>1317</v>
      </c>
      <c r="M85" s="253" t="s">
        <v>1318</v>
      </c>
      <c r="N85" s="253" t="s">
        <v>1319</v>
      </c>
    </row>
    <row r="86" spans="1:14" ht="15" customHeight="1" x14ac:dyDescent="0.3">
      <c r="A86" s="252">
        <v>7064</v>
      </c>
      <c r="B86" s="253" t="s">
        <v>530</v>
      </c>
      <c r="C86" s="252" t="s">
        <v>688</v>
      </c>
      <c r="D86" s="253" t="s">
        <v>149</v>
      </c>
      <c r="E86" s="252" t="s">
        <v>1320</v>
      </c>
      <c r="F86" s="253" t="s">
        <v>271</v>
      </c>
      <c r="G86" s="253" t="s">
        <v>1321</v>
      </c>
      <c r="H86" s="252" t="s">
        <v>961</v>
      </c>
      <c r="I86" s="252"/>
      <c r="J86" s="253" t="s">
        <v>1322</v>
      </c>
      <c r="K86" s="253" t="s">
        <v>1323</v>
      </c>
      <c r="L86" s="253" t="s">
        <v>1324</v>
      </c>
      <c r="M86" s="253" t="s">
        <v>1325</v>
      </c>
      <c r="N86" s="253" t="s">
        <v>1326</v>
      </c>
    </row>
    <row r="87" spans="1:14" ht="15" customHeight="1" x14ac:dyDescent="0.3">
      <c r="A87" s="252">
        <v>7070</v>
      </c>
      <c r="B87" s="253" t="s">
        <v>531</v>
      </c>
      <c r="C87" s="252" t="s">
        <v>688</v>
      </c>
      <c r="D87" s="253" t="s">
        <v>149</v>
      </c>
      <c r="E87" s="252" t="s">
        <v>1327</v>
      </c>
      <c r="F87" s="253" t="s">
        <v>189</v>
      </c>
      <c r="G87" s="253" t="s">
        <v>1328</v>
      </c>
      <c r="H87" s="252" t="s">
        <v>1292</v>
      </c>
      <c r="I87" s="252"/>
      <c r="J87" s="253" t="s">
        <v>1329</v>
      </c>
      <c r="K87" s="253" t="s">
        <v>1330</v>
      </c>
      <c r="L87" s="253" t="s">
        <v>1331</v>
      </c>
      <c r="M87" s="253" t="s">
        <v>1332</v>
      </c>
      <c r="N87" s="253" t="s">
        <v>1333</v>
      </c>
    </row>
    <row r="88" spans="1:14" ht="15" customHeight="1" x14ac:dyDescent="0.3">
      <c r="A88" s="252">
        <v>7090</v>
      </c>
      <c r="B88" s="253" t="s">
        <v>532</v>
      </c>
      <c r="C88" s="252" t="s">
        <v>688</v>
      </c>
      <c r="D88" s="253" t="s">
        <v>149</v>
      </c>
      <c r="E88" s="252" t="s">
        <v>1334</v>
      </c>
      <c r="F88" s="253" t="s">
        <v>388</v>
      </c>
      <c r="G88" s="253" t="s">
        <v>1335</v>
      </c>
      <c r="H88" s="252" t="s">
        <v>1308</v>
      </c>
      <c r="I88" s="252"/>
      <c r="J88" s="253" t="s">
        <v>1336</v>
      </c>
      <c r="K88" s="253" t="s">
        <v>1337</v>
      </c>
      <c r="L88" s="253" t="s">
        <v>1338</v>
      </c>
      <c r="M88" s="253" t="s">
        <v>1339</v>
      </c>
      <c r="N88" s="253" t="s">
        <v>1340</v>
      </c>
    </row>
    <row r="89" spans="1:14" ht="15" customHeight="1" x14ac:dyDescent="0.3">
      <c r="A89" s="252">
        <v>7110</v>
      </c>
      <c r="B89" s="253" t="s">
        <v>1341</v>
      </c>
      <c r="C89" s="252" t="s">
        <v>688</v>
      </c>
      <c r="D89" s="253" t="s">
        <v>149</v>
      </c>
      <c r="E89" s="252" t="s">
        <v>1342</v>
      </c>
      <c r="F89" s="253" t="s">
        <v>150</v>
      </c>
      <c r="G89" s="253" t="s">
        <v>1343</v>
      </c>
      <c r="H89" s="252" t="s">
        <v>755</v>
      </c>
      <c r="I89" s="252" t="s">
        <v>889</v>
      </c>
      <c r="J89" s="253" t="s">
        <v>1344</v>
      </c>
      <c r="K89" s="253" t="s">
        <v>1345</v>
      </c>
      <c r="L89" s="253" t="s">
        <v>1346</v>
      </c>
      <c r="M89" s="253" t="s">
        <v>1347</v>
      </c>
      <c r="N89" s="253" t="s">
        <v>1348</v>
      </c>
    </row>
    <row r="90" spans="1:14" ht="15" customHeight="1" x14ac:dyDescent="0.3">
      <c r="A90" s="252">
        <v>9520</v>
      </c>
      <c r="B90" s="253" t="s">
        <v>533</v>
      </c>
      <c r="C90" s="252" t="s">
        <v>1349</v>
      </c>
      <c r="D90" s="253" t="s">
        <v>145</v>
      </c>
      <c r="E90" s="252" t="s">
        <v>808</v>
      </c>
      <c r="F90" s="253" t="s">
        <v>366</v>
      </c>
      <c r="G90" s="253" t="s">
        <v>809</v>
      </c>
      <c r="H90" s="252" t="s">
        <v>810</v>
      </c>
      <c r="I90" s="252" t="s">
        <v>1350</v>
      </c>
      <c r="J90" s="253" t="s">
        <v>1351</v>
      </c>
      <c r="K90" s="253" t="s">
        <v>1352</v>
      </c>
      <c r="L90" s="253" t="s">
        <v>859</v>
      </c>
      <c r="M90" s="253" t="s">
        <v>1353</v>
      </c>
      <c r="N90" s="253" t="s">
        <v>1354</v>
      </c>
    </row>
    <row r="91" spans="1:14" ht="15" customHeight="1" x14ac:dyDescent="0.3">
      <c r="A91" s="252">
        <v>9530</v>
      </c>
      <c r="B91" s="253" t="s">
        <v>534</v>
      </c>
      <c r="C91" s="252" t="s">
        <v>1349</v>
      </c>
      <c r="D91" s="253" t="s">
        <v>145</v>
      </c>
      <c r="E91" s="252" t="s">
        <v>1355</v>
      </c>
      <c r="F91" s="253" t="s">
        <v>145</v>
      </c>
      <c r="G91" s="253" t="s">
        <v>1356</v>
      </c>
      <c r="H91" s="252" t="s">
        <v>1357</v>
      </c>
      <c r="I91" s="252"/>
      <c r="J91" s="253" t="s">
        <v>1358</v>
      </c>
      <c r="K91" s="253" t="s">
        <v>1359</v>
      </c>
      <c r="L91" s="253" t="s">
        <v>1360</v>
      </c>
      <c r="M91" s="253" t="s">
        <v>1361</v>
      </c>
      <c r="N91" s="253" t="s">
        <v>1362</v>
      </c>
    </row>
    <row r="92" spans="1:14" ht="15" customHeight="1" x14ac:dyDescent="0.3">
      <c r="A92" s="252">
        <v>9540</v>
      </c>
      <c r="B92" s="253" t="s">
        <v>1363</v>
      </c>
      <c r="C92" s="252" t="s">
        <v>1349</v>
      </c>
      <c r="D92" s="253" t="s">
        <v>145</v>
      </c>
      <c r="E92" s="252" t="s">
        <v>772</v>
      </c>
      <c r="F92" s="253" t="s">
        <v>178</v>
      </c>
      <c r="G92" s="253" t="s">
        <v>773</v>
      </c>
      <c r="H92" s="252" t="s">
        <v>731</v>
      </c>
      <c r="I92" s="252"/>
      <c r="J92" s="253" t="s">
        <v>1364</v>
      </c>
      <c r="K92" s="253" t="s">
        <v>1365</v>
      </c>
      <c r="L92" s="253" t="s">
        <v>1366</v>
      </c>
      <c r="M92" s="253" t="s">
        <v>1367</v>
      </c>
      <c r="N92" s="253" t="s">
        <v>1368</v>
      </c>
    </row>
    <row r="93" spans="1:14" ht="15" customHeight="1" x14ac:dyDescent="0.3">
      <c r="A93" s="252">
        <v>9560</v>
      </c>
      <c r="B93" s="253" t="s">
        <v>535</v>
      </c>
      <c r="C93" s="252" t="s">
        <v>1349</v>
      </c>
      <c r="D93" s="253" t="s">
        <v>145</v>
      </c>
      <c r="E93" s="252" t="s">
        <v>834</v>
      </c>
      <c r="F93" s="253" t="s">
        <v>413</v>
      </c>
      <c r="G93" s="253" t="s">
        <v>1369</v>
      </c>
      <c r="H93" s="252" t="s">
        <v>889</v>
      </c>
      <c r="I93" s="252"/>
      <c r="J93" s="253" t="s">
        <v>1370</v>
      </c>
      <c r="K93" s="253" t="s">
        <v>1371</v>
      </c>
      <c r="L93" s="253" t="s">
        <v>1372</v>
      </c>
      <c r="M93" s="253" t="s">
        <v>1373</v>
      </c>
      <c r="N93" s="253" t="s">
        <v>1374</v>
      </c>
    </row>
    <row r="94" spans="1:14" ht="15" customHeight="1" x14ac:dyDescent="0.3">
      <c r="A94" s="252">
        <v>9710</v>
      </c>
      <c r="B94" s="253" t="s">
        <v>536</v>
      </c>
      <c r="C94" s="252" t="s">
        <v>1349</v>
      </c>
      <c r="D94" s="253" t="s">
        <v>149</v>
      </c>
      <c r="E94" s="252" t="s">
        <v>1282</v>
      </c>
      <c r="F94" s="253" t="s">
        <v>177</v>
      </c>
      <c r="G94" s="253" t="s">
        <v>1375</v>
      </c>
      <c r="H94" s="252" t="s">
        <v>889</v>
      </c>
      <c r="I94" s="252"/>
      <c r="J94" s="253" t="s">
        <v>1376</v>
      </c>
      <c r="K94" s="253" t="s">
        <v>1377</v>
      </c>
      <c r="L94" s="253" t="s">
        <v>1378</v>
      </c>
      <c r="M94" s="253" t="s">
        <v>1379</v>
      </c>
      <c r="N94" s="253" t="s">
        <v>1380</v>
      </c>
    </row>
    <row r="95" spans="1:14" ht="15" customHeight="1" x14ac:dyDescent="0.3">
      <c r="A95" s="252">
        <v>9760</v>
      </c>
      <c r="B95" s="253" t="s">
        <v>537</v>
      </c>
      <c r="C95" s="252" t="s">
        <v>1349</v>
      </c>
      <c r="D95" s="253" t="s">
        <v>149</v>
      </c>
      <c r="E95" s="252" t="s">
        <v>1381</v>
      </c>
      <c r="F95" s="253" t="s">
        <v>346</v>
      </c>
      <c r="G95" s="253" t="s">
        <v>1382</v>
      </c>
      <c r="H95" s="252" t="s">
        <v>755</v>
      </c>
      <c r="I95" s="252"/>
      <c r="J95" s="253" t="s">
        <v>1383</v>
      </c>
      <c r="K95" s="253" t="s">
        <v>1384</v>
      </c>
      <c r="L95" s="253" t="s">
        <v>1385</v>
      </c>
      <c r="M95" s="253" t="s">
        <v>1386</v>
      </c>
      <c r="N95" s="253" t="s">
        <v>1387</v>
      </c>
    </row>
    <row r="96" spans="1:14" ht="15" customHeight="1" x14ac:dyDescent="0.3">
      <c r="A96" s="252">
        <v>9780</v>
      </c>
      <c r="B96" s="253" t="s">
        <v>538</v>
      </c>
      <c r="C96" s="252" t="s">
        <v>1349</v>
      </c>
      <c r="D96" s="253" t="s">
        <v>149</v>
      </c>
      <c r="E96" s="252" t="s">
        <v>1342</v>
      </c>
      <c r="F96" s="253" t="s">
        <v>150</v>
      </c>
      <c r="G96" s="253" t="s">
        <v>1388</v>
      </c>
      <c r="H96" s="252" t="s">
        <v>889</v>
      </c>
      <c r="I96" s="252" t="s">
        <v>747</v>
      </c>
      <c r="J96" s="253" t="s">
        <v>1389</v>
      </c>
      <c r="K96" s="253" t="s">
        <v>1390</v>
      </c>
      <c r="L96" s="253" t="s">
        <v>1391</v>
      </c>
      <c r="M96" s="253" t="s">
        <v>1392</v>
      </c>
      <c r="N96" s="253" t="s">
        <v>1393</v>
      </c>
    </row>
    <row r="97" spans="1:14" ht="15" customHeight="1" x14ac:dyDescent="0.3">
      <c r="A97" s="252">
        <v>9820</v>
      </c>
      <c r="B97" s="253" t="s">
        <v>539</v>
      </c>
      <c r="C97" s="252" t="s">
        <v>1349</v>
      </c>
      <c r="D97" s="253" t="s">
        <v>136</v>
      </c>
      <c r="E97" s="252" t="s">
        <v>1127</v>
      </c>
      <c r="F97" s="253" t="s">
        <v>180</v>
      </c>
      <c r="G97" s="253" t="s">
        <v>1128</v>
      </c>
      <c r="H97" s="252" t="s">
        <v>1394</v>
      </c>
      <c r="I97" s="252"/>
      <c r="J97" s="253" t="s">
        <v>1395</v>
      </c>
      <c r="K97" s="253" t="s">
        <v>1396</v>
      </c>
      <c r="L97" s="253" t="s">
        <v>1397</v>
      </c>
      <c r="M97" s="253" t="s">
        <v>1398</v>
      </c>
      <c r="N97" s="253" t="s">
        <v>1399</v>
      </c>
    </row>
    <row r="98" spans="1:14" ht="15" customHeight="1" x14ac:dyDescent="0.3">
      <c r="A98" s="252">
        <v>9830</v>
      </c>
      <c r="B98" s="253" t="s">
        <v>540</v>
      </c>
      <c r="C98" s="252" t="s">
        <v>1349</v>
      </c>
      <c r="D98" s="253" t="s">
        <v>136</v>
      </c>
      <c r="E98" s="252" t="s">
        <v>1148</v>
      </c>
      <c r="F98" s="253" t="s">
        <v>138</v>
      </c>
      <c r="G98" s="253" t="s">
        <v>1164</v>
      </c>
      <c r="H98" s="252" t="s">
        <v>1165</v>
      </c>
      <c r="I98" s="252"/>
      <c r="J98" s="253" t="s">
        <v>1400</v>
      </c>
      <c r="K98" s="253" t="s">
        <v>1167</v>
      </c>
      <c r="L98" s="253" t="s">
        <v>1168</v>
      </c>
      <c r="M98" s="253" t="s">
        <v>1401</v>
      </c>
      <c r="N98" s="253" t="s">
        <v>1402</v>
      </c>
    </row>
    <row r="99" spans="1:14" ht="15" customHeight="1" x14ac:dyDescent="0.3">
      <c r="A99" s="252">
        <v>9850</v>
      </c>
      <c r="B99" s="253" t="s">
        <v>541</v>
      </c>
      <c r="C99" s="252" t="s">
        <v>1349</v>
      </c>
      <c r="D99" s="253" t="s">
        <v>136</v>
      </c>
      <c r="E99" s="252" t="s">
        <v>1241</v>
      </c>
      <c r="F99" s="253" t="s">
        <v>184</v>
      </c>
      <c r="G99" s="253" t="s">
        <v>1403</v>
      </c>
      <c r="H99" s="252" t="s">
        <v>755</v>
      </c>
      <c r="I99" s="252"/>
      <c r="J99" s="253" t="s">
        <v>1404</v>
      </c>
      <c r="K99" s="253" t="s">
        <v>1405</v>
      </c>
      <c r="L99" s="253" t="s">
        <v>859</v>
      </c>
      <c r="M99" s="253" t="s">
        <v>1406</v>
      </c>
      <c r="N99" s="253" t="s">
        <v>1407</v>
      </c>
    </row>
  </sheetData>
  <pageMargins left="0.7" right="0.7" top="0.75" bottom="0.75" header="0.3" footer="0.3"/>
  <pageSetup paperSize="9" orientation="portrait" r:id="rId1"/>
  <ignoredErrors>
    <ignoredError sqref="A3:N10 A12:N15 A11 C11:N11 A69:N73 A68 C68:N68 A20:N23 A19 C19:N19 A25:N42 A24 C24:N24 A17:N18 A16 C16:N16 A61:N67 A60 C60:N60 A77:N99 A76 C76:N76 A75:N75 A74 C74:N74 A44:N59 A43 C43:N4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11"/>
  <sheetViews>
    <sheetView workbookViewId="0">
      <selection activeCell="E2" sqref="E2"/>
    </sheetView>
  </sheetViews>
  <sheetFormatPr defaultRowHeight="14.4" x14ac:dyDescent="0.3"/>
  <cols>
    <col min="1" max="1" width="19.77734375" customWidth="1"/>
    <col min="2" max="2" width="18.44140625" bestFit="1" customWidth="1"/>
    <col min="3" max="3" width="25.77734375" customWidth="1"/>
    <col min="4" max="4" width="39" bestFit="1" customWidth="1"/>
    <col min="5" max="5" width="9.77734375" style="2" customWidth="1"/>
  </cols>
  <sheetData>
    <row r="1" spans="1:5" x14ac:dyDescent="0.3">
      <c r="A1" s="4" t="s">
        <v>131</v>
      </c>
      <c r="B1" s="4" t="s">
        <v>132</v>
      </c>
      <c r="C1" s="4" t="s">
        <v>133</v>
      </c>
      <c r="D1" s="4" t="s">
        <v>134</v>
      </c>
      <c r="E1" s="5" t="s">
        <v>135</v>
      </c>
    </row>
    <row r="2" spans="1:5" x14ac:dyDescent="0.3">
      <c r="A2" s="6" t="s">
        <v>136</v>
      </c>
      <c r="B2" s="6" t="s">
        <v>137</v>
      </c>
      <c r="C2" s="11" t="s">
        <v>137</v>
      </c>
      <c r="D2" s="273" t="s">
        <v>444</v>
      </c>
      <c r="E2" s="12">
        <v>0.1</v>
      </c>
    </row>
    <row r="3" spans="1:5" x14ac:dyDescent="0.3">
      <c r="A3" s="6" t="s">
        <v>136</v>
      </c>
      <c r="B3" s="6" t="s">
        <v>138</v>
      </c>
      <c r="C3" s="6" t="s">
        <v>139</v>
      </c>
      <c r="D3" s="274" t="s">
        <v>140</v>
      </c>
      <c r="E3" s="8">
        <v>0</v>
      </c>
    </row>
    <row r="4" spans="1:5" x14ac:dyDescent="0.3">
      <c r="A4" s="6" t="s">
        <v>136</v>
      </c>
      <c r="B4" s="6" t="s">
        <v>138</v>
      </c>
      <c r="C4" s="6" t="s">
        <v>139</v>
      </c>
      <c r="D4" s="275" t="s">
        <v>140</v>
      </c>
      <c r="E4" s="8">
        <v>0</v>
      </c>
    </row>
    <row r="5" spans="1:5" x14ac:dyDescent="0.3">
      <c r="A5" s="6" t="s">
        <v>141</v>
      </c>
      <c r="B5" s="6" t="s">
        <v>142</v>
      </c>
      <c r="C5" s="6" t="s">
        <v>143</v>
      </c>
      <c r="D5" s="275" t="s">
        <v>144</v>
      </c>
      <c r="E5" s="8">
        <v>0</v>
      </c>
    </row>
    <row r="6" spans="1:5" x14ac:dyDescent="0.3">
      <c r="A6" s="6" t="s">
        <v>145</v>
      </c>
      <c r="B6" s="6" t="s">
        <v>145</v>
      </c>
      <c r="C6" s="6" t="s">
        <v>146</v>
      </c>
      <c r="D6" s="275" t="s">
        <v>140</v>
      </c>
      <c r="E6" s="8">
        <v>0</v>
      </c>
    </row>
    <row r="7" spans="1:5" x14ac:dyDescent="0.3">
      <c r="A7" s="6" t="s">
        <v>141</v>
      </c>
      <c r="B7" s="6" t="s">
        <v>147</v>
      </c>
      <c r="C7" s="13" t="s">
        <v>148</v>
      </c>
      <c r="D7" s="276" t="s">
        <v>445</v>
      </c>
      <c r="E7" s="14">
        <v>0.05</v>
      </c>
    </row>
    <row r="8" spans="1:5" x14ac:dyDescent="0.3">
      <c r="A8" s="6" t="s">
        <v>149</v>
      </c>
      <c r="B8" s="6" t="s">
        <v>150</v>
      </c>
      <c r="C8" s="6" t="s">
        <v>151</v>
      </c>
      <c r="D8" s="275" t="s">
        <v>140</v>
      </c>
      <c r="E8" s="8">
        <v>0</v>
      </c>
    </row>
    <row r="9" spans="1:5" x14ac:dyDescent="0.3">
      <c r="A9" s="6" t="s">
        <v>152</v>
      </c>
      <c r="B9" s="6" t="s">
        <v>153</v>
      </c>
      <c r="C9" s="6" t="s">
        <v>154</v>
      </c>
      <c r="D9" s="275" t="s">
        <v>140</v>
      </c>
      <c r="E9" s="8">
        <v>0</v>
      </c>
    </row>
    <row r="10" spans="1:5" x14ac:dyDescent="0.3">
      <c r="A10" s="6" t="s">
        <v>145</v>
      </c>
      <c r="B10" s="6" t="s">
        <v>145</v>
      </c>
      <c r="C10" s="11" t="s">
        <v>145</v>
      </c>
      <c r="D10" s="273" t="s">
        <v>444</v>
      </c>
      <c r="E10" s="12">
        <v>0.1</v>
      </c>
    </row>
    <row r="11" spans="1:5" x14ac:dyDescent="0.3">
      <c r="A11" s="6" t="s">
        <v>152</v>
      </c>
      <c r="B11" s="6" t="s">
        <v>155</v>
      </c>
      <c r="C11" s="6" t="s">
        <v>156</v>
      </c>
      <c r="D11" s="275" t="s">
        <v>140</v>
      </c>
      <c r="E11" s="8">
        <v>0</v>
      </c>
    </row>
    <row r="12" spans="1:5" x14ac:dyDescent="0.3">
      <c r="A12" s="6" t="s">
        <v>152</v>
      </c>
      <c r="B12" s="6" t="s">
        <v>157</v>
      </c>
      <c r="C12" s="6" t="s">
        <v>158</v>
      </c>
      <c r="D12" s="275" t="s">
        <v>140</v>
      </c>
      <c r="E12" s="8">
        <v>0</v>
      </c>
    </row>
    <row r="13" spans="1:5" x14ac:dyDescent="0.3">
      <c r="A13" s="6" t="s">
        <v>145</v>
      </c>
      <c r="B13" s="6" t="s">
        <v>159</v>
      </c>
      <c r="C13" s="6" t="s">
        <v>160</v>
      </c>
      <c r="D13" s="275" t="s">
        <v>140</v>
      </c>
      <c r="E13" s="8">
        <v>0</v>
      </c>
    </row>
    <row r="14" spans="1:5" x14ac:dyDescent="0.3">
      <c r="A14" s="6" t="s">
        <v>149</v>
      </c>
      <c r="B14" s="6" t="s">
        <v>161</v>
      </c>
      <c r="C14" s="6" t="s">
        <v>162</v>
      </c>
      <c r="D14" s="275" t="s">
        <v>140</v>
      </c>
      <c r="E14" s="8">
        <v>0</v>
      </c>
    </row>
    <row r="15" spans="1:5" x14ac:dyDescent="0.3">
      <c r="A15" s="6" t="s">
        <v>141</v>
      </c>
      <c r="B15" s="6" t="s">
        <v>147</v>
      </c>
      <c r="C15" s="13" t="s">
        <v>163</v>
      </c>
      <c r="D15" s="276" t="s">
        <v>445</v>
      </c>
      <c r="E15" s="14">
        <v>0.05</v>
      </c>
    </row>
    <row r="16" spans="1:5" x14ac:dyDescent="0.3">
      <c r="A16" s="6" t="s">
        <v>136</v>
      </c>
      <c r="B16" s="6" t="s">
        <v>165</v>
      </c>
      <c r="C16" s="6" t="s">
        <v>166</v>
      </c>
      <c r="D16" s="275" t="s">
        <v>140</v>
      </c>
      <c r="E16" s="8">
        <v>0</v>
      </c>
    </row>
    <row r="17" spans="1:5" x14ac:dyDescent="0.3">
      <c r="A17" s="6" t="s">
        <v>152</v>
      </c>
      <c r="B17" s="6" t="s">
        <v>155</v>
      </c>
      <c r="C17" s="6" t="s">
        <v>167</v>
      </c>
      <c r="D17" s="275" t="s">
        <v>140</v>
      </c>
      <c r="E17" s="8">
        <v>0</v>
      </c>
    </row>
    <row r="18" spans="1:5" x14ac:dyDescent="0.3">
      <c r="A18" s="6" t="s">
        <v>145</v>
      </c>
      <c r="B18" s="6" t="s">
        <v>159</v>
      </c>
      <c r="C18" s="6" t="s">
        <v>168</v>
      </c>
      <c r="D18" s="275" t="s">
        <v>140</v>
      </c>
      <c r="E18" s="8">
        <v>0</v>
      </c>
    </row>
    <row r="19" spans="1:5" x14ac:dyDescent="0.3">
      <c r="A19" s="6" t="s">
        <v>145</v>
      </c>
      <c r="B19" s="6" t="s">
        <v>159</v>
      </c>
      <c r="C19" s="6" t="s">
        <v>169</v>
      </c>
      <c r="D19" s="275" t="s">
        <v>140</v>
      </c>
      <c r="E19" s="8">
        <v>0</v>
      </c>
    </row>
    <row r="20" spans="1:5" x14ac:dyDescent="0.3">
      <c r="A20" s="6" t="s">
        <v>152</v>
      </c>
      <c r="B20" s="6" t="s">
        <v>170</v>
      </c>
      <c r="C20" s="6" t="s">
        <v>171</v>
      </c>
      <c r="D20" s="275" t="s">
        <v>140</v>
      </c>
      <c r="E20" s="8">
        <v>0</v>
      </c>
    </row>
    <row r="21" spans="1:5" x14ac:dyDescent="0.3">
      <c r="A21" s="6" t="s">
        <v>145</v>
      </c>
      <c r="B21" s="6" t="s">
        <v>159</v>
      </c>
      <c r="C21" s="6" t="s">
        <v>172</v>
      </c>
      <c r="D21" s="275" t="s">
        <v>173</v>
      </c>
      <c r="E21" s="8">
        <v>0</v>
      </c>
    </row>
    <row r="22" spans="1:5" x14ac:dyDescent="0.3">
      <c r="A22" s="6" t="s">
        <v>141</v>
      </c>
      <c r="B22" s="6" t="s">
        <v>147</v>
      </c>
      <c r="C22" s="13" t="s">
        <v>174</v>
      </c>
      <c r="D22" s="276" t="s">
        <v>445</v>
      </c>
      <c r="E22" s="14">
        <v>0.05</v>
      </c>
    </row>
    <row r="23" spans="1:5" x14ac:dyDescent="0.3">
      <c r="A23" s="6" t="s">
        <v>141</v>
      </c>
      <c r="B23" s="6" t="s">
        <v>142</v>
      </c>
      <c r="C23" s="6" t="s">
        <v>175</v>
      </c>
      <c r="D23" s="275" t="s">
        <v>140</v>
      </c>
      <c r="E23" s="8">
        <v>0</v>
      </c>
    </row>
    <row r="24" spans="1:5" x14ac:dyDescent="0.3">
      <c r="A24" s="6" t="s">
        <v>141</v>
      </c>
      <c r="B24" s="6" t="s">
        <v>142</v>
      </c>
      <c r="C24" s="6" t="s">
        <v>176</v>
      </c>
      <c r="D24" s="275" t="s">
        <v>140</v>
      </c>
      <c r="E24" s="8">
        <v>0</v>
      </c>
    </row>
    <row r="25" spans="1:5" x14ac:dyDescent="0.3">
      <c r="A25" s="6" t="s">
        <v>149</v>
      </c>
      <c r="B25" s="6" t="s">
        <v>161</v>
      </c>
      <c r="C25" s="6" t="s">
        <v>177</v>
      </c>
      <c r="D25" s="275" t="s">
        <v>164</v>
      </c>
      <c r="E25" s="8">
        <v>0</v>
      </c>
    </row>
    <row r="26" spans="1:5" x14ac:dyDescent="0.3">
      <c r="A26" s="6" t="s">
        <v>145</v>
      </c>
      <c r="B26" s="6" t="s">
        <v>178</v>
      </c>
      <c r="C26" s="6" t="s">
        <v>179</v>
      </c>
      <c r="D26" s="275" t="s">
        <v>140</v>
      </c>
      <c r="E26" s="8">
        <v>0</v>
      </c>
    </row>
    <row r="27" spans="1:5" x14ac:dyDescent="0.3">
      <c r="A27" s="6" t="s">
        <v>136</v>
      </c>
      <c r="B27" s="6" t="s">
        <v>180</v>
      </c>
      <c r="C27" s="6" t="s">
        <v>181</v>
      </c>
      <c r="D27" s="275" t="s">
        <v>140</v>
      </c>
      <c r="E27" s="8">
        <v>0</v>
      </c>
    </row>
    <row r="28" spans="1:5" x14ac:dyDescent="0.3">
      <c r="A28" s="6" t="s">
        <v>141</v>
      </c>
      <c r="B28" s="6" t="s">
        <v>142</v>
      </c>
      <c r="C28" s="13" t="s">
        <v>182</v>
      </c>
      <c r="D28" s="276" t="s">
        <v>445</v>
      </c>
      <c r="E28" s="14">
        <v>0.05</v>
      </c>
    </row>
    <row r="29" spans="1:5" x14ac:dyDescent="0.3">
      <c r="A29" s="6" t="s">
        <v>141</v>
      </c>
      <c r="B29" s="6" t="s">
        <v>147</v>
      </c>
      <c r="C29" s="13" t="s">
        <v>183</v>
      </c>
      <c r="D29" s="276" t="s">
        <v>445</v>
      </c>
      <c r="E29" s="14">
        <v>0.05</v>
      </c>
    </row>
    <row r="30" spans="1:5" x14ac:dyDescent="0.3">
      <c r="A30" s="6" t="s">
        <v>136</v>
      </c>
      <c r="B30" s="6" t="s">
        <v>184</v>
      </c>
      <c r="C30" s="6" t="s">
        <v>185</v>
      </c>
      <c r="D30" s="275" t="s">
        <v>164</v>
      </c>
      <c r="E30" s="8">
        <v>0</v>
      </c>
    </row>
    <row r="31" spans="1:5" x14ac:dyDescent="0.3">
      <c r="A31" s="6" t="s">
        <v>141</v>
      </c>
      <c r="B31" s="6" t="s">
        <v>142</v>
      </c>
      <c r="C31" s="6" t="s">
        <v>186</v>
      </c>
      <c r="D31" s="275" t="s">
        <v>140</v>
      </c>
      <c r="E31" s="8">
        <v>0</v>
      </c>
    </row>
    <row r="32" spans="1:5" x14ac:dyDescent="0.3">
      <c r="A32" s="6" t="s">
        <v>149</v>
      </c>
      <c r="B32" s="6" t="s">
        <v>150</v>
      </c>
      <c r="C32" s="6" t="s">
        <v>187</v>
      </c>
      <c r="D32" s="275" t="s">
        <v>164</v>
      </c>
      <c r="E32" s="8">
        <v>0</v>
      </c>
    </row>
    <row r="33" spans="1:5" x14ac:dyDescent="0.3">
      <c r="A33" s="6" t="s">
        <v>152</v>
      </c>
      <c r="B33" s="6" t="s">
        <v>170</v>
      </c>
      <c r="C33" s="6" t="s">
        <v>188</v>
      </c>
      <c r="D33" s="275" t="s">
        <v>164</v>
      </c>
      <c r="E33" s="8">
        <v>0</v>
      </c>
    </row>
    <row r="34" spans="1:5" x14ac:dyDescent="0.3">
      <c r="A34" s="6" t="s">
        <v>149</v>
      </c>
      <c r="B34" s="6" t="s">
        <v>189</v>
      </c>
      <c r="C34" s="6" t="s">
        <v>190</v>
      </c>
      <c r="D34" s="275" t="s">
        <v>140</v>
      </c>
      <c r="E34" s="8">
        <v>0</v>
      </c>
    </row>
    <row r="35" spans="1:5" x14ac:dyDescent="0.3">
      <c r="A35" s="6" t="s">
        <v>145</v>
      </c>
      <c r="B35" s="6" t="s">
        <v>145</v>
      </c>
      <c r="C35" s="6" t="s">
        <v>191</v>
      </c>
      <c r="D35" s="275" t="s">
        <v>140</v>
      </c>
      <c r="E35" s="8">
        <v>0</v>
      </c>
    </row>
    <row r="36" spans="1:5" x14ac:dyDescent="0.3">
      <c r="A36" s="6" t="s">
        <v>145</v>
      </c>
      <c r="B36" s="6" t="s">
        <v>178</v>
      </c>
      <c r="C36" s="6" t="s">
        <v>192</v>
      </c>
      <c r="D36" s="275" t="s">
        <v>140</v>
      </c>
      <c r="E36" s="8">
        <v>0</v>
      </c>
    </row>
    <row r="37" spans="1:5" x14ac:dyDescent="0.3">
      <c r="A37" s="6" t="s">
        <v>145</v>
      </c>
      <c r="B37" s="6" t="s">
        <v>145</v>
      </c>
      <c r="C37" s="6" t="s">
        <v>193</v>
      </c>
      <c r="D37" s="275" t="s">
        <v>164</v>
      </c>
      <c r="E37" s="8">
        <v>0</v>
      </c>
    </row>
    <row r="38" spans="1:5" x14ac:dyDescent="0.3">
      <c r="A38" s="6" t="s">
        <v>141</v>
      </c>
      <c r="B38" s="6" t="s">
        <v>142</v>
      </c>
      <c r="C38" s="6" t="s">
        <v>194</v>
      </c>
      <c r="D38" s="275" t="s">
        <v>140</v>
      </c>
      <c r="E38" s="8">
        <v>0</v>
      </c>
    </row>
    <row r="39" spans="1:5" x14ac:dyDescent="0.3">
      <c r="A39" s="6" t="s">
        <v>149</v>
      </c>
      <c r="B39" s="6" t="s">
        <v>150</v>
      </c>
      <c r="C39" s="6" t="s">
        <v>195</v>
      </c>
      <c r="D39" s="275" t="s">
        <v>140</v>
      </c>
      <c r="E39" s="8">
        <v>0</v>
      </c>
    </row>
    <row r="40" spans="1:5" x14ac:dyDescent="0.3">
      <c r="A40" s="6" t="s">
        <v>145</v>
      </c>
      <c r="B40" s="6" t="s">
        <v>178</v>
      </c>
      <c r="C40" s="6" t="s">
        <v>196</v>
      </c>
      <c r="D40" s="275" t="s">
        <v>140</v>
      </c>
      <c r="E40" s="8">
        <v>0</v>
      </c>
    </row>
    <row r="41" spans="1:5" x14ac:dyDescent="0.3">
      <c r="A41" s="6" t="s">
        <v>145</v>
      </c>
      <c r="B41" s="6" t="s">
        <v>145</v>
      </c>
      <c r="C41" s="6" t="s">
        <v>197</v>
      </c>
      <c r="D41" s="275" t="s">
        <v>140</v>
      </c>
      <c r="E41" s="8">
        <v>0</v>
      </c>
    </row>
    <row r="42" spans="1:5" x14ac:dyDescent="0.3">
      <c r="A42" s="6" t="s">
        <v>141</v>
      </c>
      <c r="B42" s="6" t="s">
        <v>142</v>
      </c>
      <c r="C42" s="6" t="s">
        <v>198</v>
      </c>
      <c r="D42" s="275" t="s">
        <v>140</v>
      </c>
      <c r="E42" s="8">
        <v>0</v>
      </c>
    </row>
    <row r="43" spans="1:5" x14ac:dyDescent="0.3">
      <c r="A43" s="6" t="s">
        <v>136</v>
      </c>
      <c r="B43" s="6" t="s">
        <v>199</v>
      </c>
      <c r="C43" s="6" t="s">
        <v>200</v>
      </c>
      <c r="D43" s="275" t="s">
        <v>140</v>
      </c>
      <c r="E43" s="8">
        <v>0</v>
      </c>
    </row>
    <row r="44" spans="1:5" x14ac:dyDescent="0.3">
      <c r="A44" s="6" t="s">
        <v>145</v>
      </c>
      <c r="B44" s="6" t="s">
        <v>145</v>
      </c>
      <c r="C44" s="6" t="s">
        <v>201</v>
      </c>
      <c r="D44" s="275" t="s">
        <v>140</v>
      </c>
      <c r="E44" s="8">
        <v>0</v>
      </c>
    </row>
    <row r="45" spans="1:5" x14ac:dyDescent="0.3">
      <c r="A45" s="6" t="s">
        <v>145</v>
      </c>
      <c r="B45" s="6" t="s">
        <v>145</v>
      </c>
      <c r="C45" s="6" t="s">
        <v>202</v>
      </c>
      <c r="D45" s="275" t="s">
        <v>140</v>
      </c>
      <c r="E45" s="8">
        <v>0</v>
      </c>
    </row>
    <row r="46" spans="1:5" x14ac:dyDescent="0.3">
      <c r="A46" s="6" t="s">
        <v>152</v>
      </c>
      <c r="B46" s="6" t="s">
        <v>203</v>
      </c>
      <c r="C46" s="6" t="s">
        <v>204</v>
      </c>
      <c r="D46" s="275" t="s">
        <v>173</v>
      </c>
      <c r="E46" s="8">
        <v>0</v>
      </c>
    </row>
    <row r="47" spans="1:5" x14ac:dyDescent="0.3">
      <c r="A47" s="6" t="s">
        <v>149</v>
      </c>
      <c r="B47" s="6" t="s">
        <v>189</v>
      </c>
      <c r="C47" s="6" t="s">
        <v>205</v>
      </c>
      <c r="D47" s="275" t="s">
        <v>164</v>
      </c>
      <c r="E47" s="8">
        <v>0</v>
      </c>
    </row>
    <row r="48" spans="1:5" x14ac:dyDescent="0.3">
      <c r="A48" s="6" t="s">
        <v>152</v>
      </c>
      <c r="B48" s="6" t="s">
        <v>170</v>
      </c>
      <c r="C48" s="11" t="s">
        <v>170</v>
      </c>
      <c r="D48" s="273" t="s">
        <v>444</v>
      </c>
      <c r="E48" s="12">
        <v>0.1</v>
      </c>
    </row>
    <row r="49" spans="1:5" x14ac:dyDescent="0.3">
      <c r="A49" s="6" t="s">
        <v>136</v>
      </c>
      <c r="B49" s="6" t="s">
        <v>180</v>
      </c>
      <c r="C49" s="6" t="s">
        <v>206</v>
      </c>
      <c r="D49" s="275" t="s">
        <v>140</v>
      </c>
      <c r="E49" s="8">
        <v>0</v>
      </c>
    </row>
    <row r="50" spans="1:5" x14ac:dyDescent="0.3">
      <c r="A50" s="6" t="s">
        <v>152</v>
      </c>
      <c r="B50" s="6" t="s">
        <v>170</v>
      </c>
      <c r="C50" s="6" t="s">
        <v>207</v>
      </c>
      <c r="D50" s="275" t="s">
        <v>173</v>
      </c>
      <c r="E50" s="8">
        <v>0</v>
      </c>
    </row>
    <row r="51" spans="1:5" x14ac:dyDescent="0.3">
      <c r="A51" s="6" t="s">
        <v>152</v>
      </c>
      <c r="B51" s="6" t="s">
        <v>203</v>
      </c>
      <c r="C51" s="6" t="s">
        <v>208</v>
      </c>
      <c r="D51" s="275" t="s">
        <v>140</v>
      </c>
      <c r="E51" s="8">
        <v>0</v>
      </c>
    </row>
    <row r="52" spans="1:5" x14ac:dyDescent="0.3">
      <c r="A52" s="6" t="s">
        <v>152</v>
      </c>
      <c r="B52" s="6" t="s">
        <v>153</v>
      </c>
      <c r="C52" s="6" t="s">
        <v>209</v>
      </c>
      <c r="D52" s="275" t="s">
        <v>140</v>
      </c>
      <c r="E52" s="8">
        <v>0</v>
      </c>
    </row>
    <row r="53" spans="1:5" x14ac:dyDescent="0.3">
      <c r="A53" s="6" t="s">
        <v>136</v>
      </c>
      <c r="B53" s="6" t="s">
        <v>138</v>
      </c>
      <c r="C53" s="6" t="s">
        <v>210</v>
      </c>
      <c r="D53" s="275" t="s">
        <v>140</v>
      </c>
      <c r="E53" s="8">
        <v>0</v>
      </c>
    </row>
    <row r="54" spans="1:5" x14ac:dyDescent="0.3">
      <c r="A54" s="6" t="s">
        <v>152</v>
      </c>
      <c r="B54" s="6" t="s">
        <v>155</v>
      </c>
      <c r="C54" s="6" t="s">
        <v>211</v>
      </c>
      <c r="D54" s="275" t="s">
        <v>173</v>
      </c>
      <c r="E54" s="8">
        <v>0</v>
      </c>
    </row>
    <row r="55" spans="1:5" x14ac:dyDescent="0.3">
      <c r="A55" s="6" t="s">
        <v>136</v>
      </c>
      <c r="B55" s="6" t="s">
        <v>138</v>
      </c>
      <c r="C55" s="6" t="s">
        <v>212</v>
      </c>
      <c r="D55" s="275" t="s">
        <v>144</v>
      </c>
      <c r="E55" s="8">
        <v>0</v>
      </c>
    </row>
    <row r="56" spans="1:5" x14ac:dyDescent="0.3">
      <c r="A56" s="6" t="s">
        <v>136</v>
      </c>
      <c r="B56" s="6" t="s">
        <v>138</v>
      </c>
      <c r="C56" s="6" t="s">
        <v>212</v>
      </c>
      <c r="D56" s="275" t="s">
        <v>140</v>
      </c>
      <c r="E56" s="8">
        <v>0</v>
      </c>
    </row>
    <row r="57" spans="1:5" x14ac:dyDescent="0.3">
      <c r="A57" s="6" t="s">
        <v>136</v>
      </c>
      <c r="B57" s="6" t="s">
        <v>137</v>
      </c>
      <c r="C57" s="6" t="s">
        <v>213</v>
      </c>
      <c r="D57" s="275" t="s">
        <v>173</v>
      </c>
      <c r="E57" s="8">
        <v>0</v>
      </c>
    </row>
    <row r="58" spans="1:5" x14ac:dyDescent="0.3">
      <c r="A58" s="6" t="s">
        <v>136</v>
      </c>
      <c r="B58" s="6" t="s">
        <v>180</v>
      </c>
      <c r="C58" s="6" t="s">
        <v>180</v>
      </c>
      <c r="D58" s="275" t="s">
        <v>144</v>
      </c>
      <c r="E58" s="8">
        <v>0</v>
      </c>
    </row>
    <row r="59" spans="1:5" x14ac:dyDescent="0.3">
      <c r="A59" s="6" t="s">
        <v>152</v>
      </c>
      <c r="B59" s="6" t="s">
        <v>157</v>
      </c>
      <c r="C59" s="6" t="s">
        <v>214</v>
      </c>
      <c r="D59" s="275" t="s">
        <v>140</v>
      </c>
      <c r="E59" s="8">
        <v>0</v>
      </c>
    </row>
    <row r="60" spans="1:5" x14ac:dyDescent="0.3">
      <c r="A60" s="6" t="s">
        <v>145</v>
      </c>
      <c r="B60" s="6" t="s">
        <v>159</v>
      </c>
      <c r="C60" s="6" t="s">
        <v>215</v>
      </c>
      <c r="D60" s="275" t="s">
        <v>140</v>
      </c>
      <c r="E60" s="8">
        <v>0</v>
      </c>
    </row>
    <row r="61" spans="1:5" x14ac:dyDescent="0.3">
      <c r="A61" s="6" t="s">
        <v>136</v>
      </c>
      <c r="B61" s="6" t="s">
        <v>138</v>
      </c>
      <c r="C61" s="6" t="s">
        <v>216</v>
      </c>
      <c r="D61" s="275" t="s">
        <v>140</v>
      </c>
      <c r="E61" s="8">
        <v>0</v>
      </c>
    </row>
    <row r="62" spans="1:5" x14ac:dyDescent="0.3">
      <c r="A62" s="6" t="s">
        <v>149</v>
      </c>
      <c r="B62" s="6" t="s">
        <v>161</v>
      </c>
      <c r="C62" s="6" t="s">
        <v>217</v>
      </c>
      <c r="D62" s="275" t="s">
        <v>173</v>
      </c>
      <c r="E62" s="8">
        <v>0</v>
      </c>
    </row>
    <row r="63" spans="1:5" x14ac:dyDescent="0.3">
      <c r="A63" s="6" t="s">
        <v>141</v>
      </c>
      <c r="B63" s="6" t="s">
        <v>142</v>
      </c>
      <c r="C63" s="6" t="s">
        <v>218</v>
      </c>
      <c r="D63" s="275" t="s">
        <v>144</v>
      </c>
      <c r="E63" s="8">
        <v>0</v>
      </c>
    </row>
    <row r="64" spans="1:5" x14ac:dyDescent="0.3">
      <c r="A64" s="6" t="s">
        <v>152</v>
      </c>
      <c r="B64" s="6" t="s">
        <v>219</v>
      </c>
      <c r="C64" s="6" t="s">
        <v>219</v>
      </c>
      <c r="D64" s="275" t="s">
        <v>164</v>
      </c>
      <c r="E64" s="8">
        <v>0</v>
      </c>
    </row>
    <row r="65" spans="1:5" x14ac:dyDescent="0.3">
      <c r="A65" s="6" t="s">
        <v>141</v>
      </c>
      <c r="B65" s="6" t="s">
        <v>147</v>
      </c>
      <c r="C65" s="13" t="s">
        <v>220</v>
      </c>
      <c r="D65" s="276" t="s">
        <v>445</v>
      </c>
      <c r="E65" s="14">
        <v>0.05</v>
      </c>
    </row>
    <row r="66" spans="1:5" x14ac:dyDescent="0.3">
      <c r="A66" s="6" t="s">
        <v>149</v>
      </c>
      <c r="B66" s="6" t="s">
        <v>189</v>
      </c>
      <c r="C66" s="6" t="s">
        <v>221</v>
      </c>
      <c r="D66" s="275" t="s">
        <v>140</v>
      </c>
      <c r="E66" s="8">
        <v>0</v>
      </c>
    </row>
    <row r="67" spans="1:5" x14ac:dyDescent="0.3">
      <c r="A67" s="6" t="s">
        <v>141</v>
      </c>
      <c r="B67" s="6" t="s">
        <v>147</v>
      </c>
      <c r="C67" s="13" t="s">
        <v>222</v>
      </c>
      <c r="D67" s="276" t="s">
        <v>445</v>
      </c>
      <c r="E67" s="14">
        <v>0.05</v>
      </c>
    </row>
    <row r="68" spans="1:5" x14ac:dyDescent="0.3">
      <c r="A68" s="6" t="s">
        <v>145</v>
      </c>
      <c r="B68" s="6" t="s">
        <v>178</v>
      </c>
      <c r="C68" s="6" t="s">
        <v>223</v>
      </c>
      <c r="D68" s="275" t="s">
        <v>140</v>
      </c>
      <c r="E68" s="8">
        <v>0</v>
      </c>
    </row>
    <row r="69" spans="1:5" x14ac:dyDescent="0.3">
      <c r="A69" s="6" t="s">
        <v>145</v>
      </c>
      <c r="B69" s="6" t="s">
        <v>145</v>
      </c>
      <c r="C69" s="6" t="s">
        <v>224</v>
      </c>
      <c r="D69" s="275" t="s">
        <v>140</v>
      </c>
      <c r="E69" s="8">
        <v>0</v>
      </c>
    </row>
    <row r="70" spans="1:5" x14ac:dyDescent="0.3">
      <c r="A70" s="6" t="s">
        <v>136</v>
      </c>
      <c r="B70" s="6" t="s">
        <v>165</v>
      </c>
      <c r="C70" s="6" t="s">
        <v>165</v>
      </c>
      <c r="D70" s="275" t="s">
        <v>144</v>
      </c>
      <c r="E70" s="8">
        <v>0</v>
      </c>
    </row>
    <row r="71" spans="1:5" x14ac:dyDescent="0.3">
      <c r="A71" s="6" t="s">
        <v>136</v>
      </c>
      <c r="B71" s="6" t="s">
        <v>137</v>
      </c>
      <c r="C71" s="6" t="s">
        <v>225</v>
      </c>
      <c r="D71" s="275" t="s">
        <v>140</v>
      </c>
      <c r="E71" s="8">
        <v>0</v>
      </c>
    </row>
    <row r="72" spans="1:5" x14ac:dyDescent="0.3">
      <c r="A72" s="6" t="s">
        <v>145</v>
      </c>
      <c r="B72" s="6" t="s">
        <v>145</v>
      </c>
      <c r="C72" s="6" t="s">
        <v>226</v>
      </c>
      <c r="D72" s="275" t="s">
        <v>140</v>
      </c>
      <c r="E72" s="8">
        <v>0</v>
      </c>
    </row>
    <row r="73" spans="1:5" x14ac:dyDescent="0.3">
      <c r="A73" s="6" t="s">
        <v>136</v>
      </c>
      <c r="B73" s="6" t="s">
        <v>138</v>
      </c>
      <c r="C73" s="6" t="s">
        <v>227</v>
      </c>
      <c r="D73" s="275" t="s">
        <v>140</v>
      </c>
      <c r="E73" s="8">
        <v>0</v>
      </c>
    </row>
    <row r="74" spans="1:5" x14ac:dyDescent="0.3">
      <c r="A74" s="6" t="s">
        <v>141</v>
      </c>
      <c r="B74" s="6" t="s">
        <v>147</v>
      </c>
      <c r="C74" s="13" t="s">
        <v>228</v>
      </c>
      <c r="D74" s="276" t="s">
        <v>445</v>
      </c>
      <c r="E74" s="14">
        <v>0.05</v>
      </c>
    </row>
    <row r="75" spans="1:5" x14ac:dyDescent="0.3">
      <c r="A75" s="6" t="s">
        <v>136</v>
      </c>
      <c r="B75" s="6" t="s">
        <v>138</v>
      </c>
      <c r="C75" s="6" t="s">
        <v>229</v>
      </c>
      <c r="D75" s="275" t="s">
        <v>140</v>
      </c>
      <c r="E75" s="8">
        <v>0</v>
      </c>
    </row>
    <row r="76" spans="1:5" x14ac:dyDescent="0.3">
      <c r="A76" s="6" t="s">
        <v>145</v>
      </c>
      <c r="B76" s="6" t="s">
        <v>159</v>
      </c>
      <c r="C76" s="6" t="s">
        <v>230</v>
      </c>
      <c r="D76" s="275" t="s">
        <v>144</v>
      </c>
      <c r="E76" s="8">
        <v>0</v>
      </c>
    </row>
    <row r="77" spans="1:5" x14ac:dyDescent="0.3">
      <c r="A77" s="6" t="s">
        <v>141</v>
      </c>
      <c r="B77" s="6" t="s">
        <v>142</v>
      </c>
      <c r="C77" s="6" t="s">
        <v>231</v>
      </c>
      <c r="D77" s="275" t="s">
        <v>140</v>
      </c>
      <c r="E77" s="8">
        <v>0</v>
      </c>
    </row>
    <row r="78" spans="1:5" x14ac:dyDescent="0.3">
      <c r="A78" s="6" t="s">
        <v>149</v>
      </c>
      <c r="B78" s="6" t="s">
        <v>161</v>
      </c>
      <c r="C78" s="11" t="s">
        <v>232</v>
      </c>
      <c r="D78" s="273" t="s">
        <v>444</v>
      </c>
      <c r="E78" s="12">
        <v>0.1</v>
      </c>
    </row>
    <row r="79" spans="1:5" x14ac:dyDescent="0.3">
      <c r="A79" s="6" t="s">
        <v>136</v>
      </c>
      <c r="B79" s="6" t="s">
        <v>138</v>
      </c>
      <c r="C79" s="11" t="s">
        <v>138</v>
      </c>
      <c r="D79" s="273" t="s">
        <v>444</v>
      </c>
      <c r="E79" s="12">
        <v>0.1</v>
      </c>
    </row>
    <row r="80" spans="1:5" x14ac:dyDescent="0.3">
      <c r="A80" s="6" t="s">
        <v>136</v>
      </c>
      <c r="B80" s="6" t="s">
        <v>137</v>
      </c>
      <c r="C80" s="6" t="s">
        <v>233</v>
      </c>
      <c r="D80" s="275" t="s">
        <v>164</v>
      </c>
      <c r="E80" s="8">
        <v>0</v>
      </c>
    </row>
    <row r="81" spans="1:5" x14ac:dyDescent="0.3">
      <c r="A81" s="6" t="s">
        <v>149</v>
      </c>
      <c r="B81" s="6" t="s">
        <v>161</v>
      </c>
      <c r="C81" s="6" t="s">
        <v>234</v>
      </c>
      <c r="D81" s="275" t="s">
        <v>140</v>
      </c>
      <c r="E81" s="8">
        <v>0</v>
      </c>
    </row>
    <row r="82" spans="1:5" x14ac:dyDescent="0.3">
      <c r="A82" s="6" t="s">
        <v>152</v>
      </c>
      <c r="B82" s="6" t="s">
        <v>203</v>
      </c>
      <c r="C82" s="6" t="s">
        <v>235</v>
      </c>
      <c r="D82" s="275" t="s">
        <v>140</v>
      </c>
      <c r="E82" s="8">
        <v>0</v>
      </c>
    </row>
    <row r="83" spans="1:5" x14ac:dyDescent="0.3">
      <c r="A83" s="6" t="s">
        <v>141</v>
      </c>
      <c r="B83" s="6" t="s">
        <v>142</v>
      </c>
      <c r="C83" s="6" t="s">
        <v>236</v>
      </c>
      <c r="D83" s="275" t="s">
        <v>140</v>
      </c>
      <c r="E83" s="8">
        <v>0</v>
      </c>
    </row>
    <row r="84" spans="1:5" x14ac:dyDescent="0.3">
      <c r="A84" s="6" t="s">
        <v>141</v>
      </c>
      <c r="B84" s="6" t="s">
        <v>147</v>
      </c>
      <c r="C84" s="13" t="s">
        <v>237</v>
      </c>
      <c r="D84" s="276" t="s">
        <v>445</v>
      </c>
      <c r="E84" s="14">
        <v>0.05</v>
      </c>
    </row>
    <row r="85" spans="1:5" x14ac:dyDescent="0.3">
      <c r="A85" s="6" t="s">
        <v>141</v>
      </c>
      <c r="B85" s="6" t="s">
        <v>147</v>
      </c>
      <c r="C85" s="13" t="s">
        <v>238</v>
      </c>
      <c r="D85" s="276" t="s">
        <v>445</v>
      </c>
      <c r="E85" s="14">
        <v>0.05</v>
      </c>
    </row>
    <row r="86" spans="1:5" x14ac:dyDescent="0.3">
      <c r="A86" s="6" t="s">
        <v>145</v>
      </c>
      <c r="B86" s="6" t="s">
        <v>159</v>
      </c>
      <c r="C86" s="6" t="s">
        <v>239</v>
      </c>
      <c r="D86" s="275" t="s">
        <v>140</v>
      </c>
      <c r="E86" s="8">
        <v>0</v>
      </c>
    </row>
    <row r="87" spans="1:5" x14ac:dyDescent="0.3">
      <c r="A87" s="6" t="s">
        <v>141</v>
      </c>
      <c r="B87" s="6" t="s">
        <v>142</v>
      </c>
      <c r="C87" s="6" t="s">
        <v>240</v>
      </c>
      <c r="D87" s="275" t="s">
        <v>140</v>
      </c>
      <c r="E87" s="8">
        <v>0</v>
      </c>
    </row>
    <row r="88" spans="1:5" x14ac:dyDescent="0.3">
      <c r="A88" s="6" t="s">
        <v>136</v>
      </c>
      <c r="B88" s="6" t="s">
        <v>137</v>
      </c>
      <c r="C88" s="6" t="s">
        <v>241</v>
      </c>
      <c r="D88" s="275" t="s">
        <v>140</v>
      </c>
      <c r="E88" s="8">
        <v>0</v>
      </c>
    </row>
    <row r="89" spans="1:5" x14ac:dyDescent="0.3">
      <c r="A89" s="6" t="s">
        <v>149</v>
      </c>
      <c r="B89" s="6" t="s">
        <v>161</v>
      </c>
      <c r="C89" s="6" t="s">
        <v>242</v>
      </c>
      <c r="D89" s="275" t="s">
        <v>140</v>
      </c>
      <c r="E89" s="8">
        <v>0</v>
      </c>
    </row>
    <row r="90" spans="1:5" x14ac:dyDescent="0.3">
      <c r="A90" s="6" t="s">
        <v>141</v>
      </c>
      <c r="B90" s="6" t="s">
        <v>147</v>
      </c>
      <c r="C90" s="13" t="s">
        <v>243</v>
      </c>
      <c r="D90" s="276" t="s">
        <v>445</v>
      </c>
      <c r="E90" s="14">
        <v>0.05</v>
      </c>
    </row>
    <row r="91" spans="1:5" x14ac:dyDescent="0.3">
      <c r="A91" s="6" t="s">
        <v>149</v>
      </c>
      <c r="B91" s="6" t="s">
        <v>161</v>
      </c>
      <c r="C91" s="6" t="s">
        <v>244</v>
      </c>
      <c r="D91" s="275" t="s">
        <v>140</v>
      </c>
      <c r="E91" s="8">
        <v>0</v>
      </c>
    </row>
    <row r="92" spans="1:5" x14ac:dyDescent="0.3">
      <c r="A92" s="6" t="s">
        <v>136</v>
      </c>
      <c r="B92" s="6" t="s">
        <v>180</v>
      </c>
      <c r="C92" s="6" t="s">
        <v>245</v>
      </c>
      <c r="D92" s="275" t="s">
        <v>140</v>
      </c>
      <c r="E92" s="8">
        <v>0</v>
      </c>
    </row>
    <row r="93" spans="1:5" x14ac:dyDescent="0.3">
      <c r="A93" s="6" t="s">
        <v>149</v>
      </c>
      <c r="B93" s="6" t="s">
        <v>189</v>
      </c>
      <c r="C93" s="6" t="s">
        <v>246</v>
      </c>
      <c r="D93" s="275" t="s">
        <v>140</v>
      </c>
      <c r="E93" s="8">
        <v>0</v>
      </c>
    </row>
    <row r="94" spans="1:5" x14ac:dyDescent="0.3">
      <c r="A94" s="6" t="s">
        <v>152</v>
      </c>
      <c r="B94" s="6" t="s">
        <v>155</v>
      </c>
      <c r="C94" s="6" t="s">
        <v>247</v>
      </c>
      <c r="D94" s="275" t="s">
        <v>173</v>
      </c>
      <c r="E94" s="8">
        <v>0</v>
      </c>
    </row>
    <row r="95" spans="1:5" x14ac:dyDescent="0.3">
      <c r="A95" s="6" t="s">
        <v>149</v>
      </c>
      <c r="B95" s="6" t="s">
        <v>161</v>
      </c>
      <c r="C95" s="11" t="s">
        <v>161</v>
      </c>
      <c r="D95" s="273" t="s">
        <v>444</v>
      </c>
      <c r="E95" s="12">
        <v>0.1</v>
      </c>
    </row>
    <row r="96" spans="1:5" x14ac:dyDescent="0.3">
      <c r="A96" s="6" t="s">
        <v>149</v>
      </c>
      <c r="B96" s="6" t="s">
        <v>189</v>
      </c>
      <c r="C96" s="6" t="s">
        <v>248</v>
      </c>
      <c r="D96" s="275" t="s">
        <v>140</v>
      </c>
      <c r="E96" s="8">
        <v>0</v>
      </c>
    </row>
    <row r="97" spans="1:5" x14ac:dyDescent="0.3">
      <c r="A97" s="6" t="s">
        <v>149</v>
      </c>
      <c r="B97" s="6" t="s">
        <v>150</v>
      </c>
      <c r="C97" s="6" t="s">
        <v>249</v>
      </c>
      <c r="D97" s="275" t="s">
        <v>140</v>
      </c>
      <c r="E97" s="8">
        <v>0</v>
      </c>
    </row>
    <row r="98" spans="1:5" x14ac:dyDescent="0.3">
      <c r="A98" s="6" t="s">
        <v>145</v>
      </c>
      <c r="B98" s="6" t="s">
        <v>178</v>
      </c>
      <c r="C98" s="6" t="s">
        <v>250</v>
      </c>
      <c r="D98" s="275" t="s">
        <v>164</v>
      </c>
      <c r="E98" s="8">
        <v>0</v>
      </c>
    </row>
    <row r="99" spans="1:5" x14ac:dyDescent="0.3">
      <c r="A99" s="6" t="s">
        <v>145</v>
      </c>
      <c r="B99" s="6" t="s">
        <v>145</v>
      </c>
      <c r="C99" s="6" t="s">
        <v>251</v>
      </c>
      <c r="D99" s="275" t="s">
        <v>140</v>
      </c>
      <c r="E99" s="8">
        <v>0</v>
      </c>
    </row>
    <row r="100" spans="1:5" x14ac:dyDescent="0.3">
      <c r="A100" s="6" t="s">
        <v>141</v>
      </c>
      <c r="B100" s="6" t="s">
        <v>142</v>
      </c>
      <c r="C100" s="6" t="s">
        <v>252</v>
      </c>
      <c r="D100" s="275" t="s">
        <v>140</v>
      </c>
      <c r="E100" s="8">
        <v>0</v>
      </c>
    </row>
    <row r="101" spans="1:5" x14ac:dyDescent="0.3">
      <c r="A101" s="6" t="s">
        <v>145</v>
      </c>
      <c r="B101" s="6" t="s">
        <v>159</v>
      </c>
      <c r="C101" s="6" t="s">
        <v>253</v>
      </c>
      <c r="D101" s="275" t="s">
        <v>144</v>
      </c>
      <c r="E101" s="8">
        <v>0</v>
      </c>
    </row>
    <row r="102" spans="1:5" x14ac:dyDescent="0.3">
      <c r="A102" s="6" t="s">
        <v>145</v>
      </c>
      <c r="B102" s="6" t="s">
        <v>159</v>
      </c>
      <c r="C102" s="6" t="s">
        <v>254</v>
      </c>
      <c r="D102" s="275" t="s">
        <v>140</v>
      </c>
      <c r="E102" s="8">
        <v>0</v>
      </c>
    </row>
    <row r="103" spans="1:5" x14ac:dyDescent="0.3">
      <c r="A103" s="6" t="s">
        <v>149</v>
      </c>
      <c r="B103" s="6" t="s">
        <v>161</v>
      </c>
      <c r="C103" s="6" t="s">
        <v>255</v>
      </c>
      <c r="D103" s="275" t="s">
        <v>140</v>
      </c>
      <c r="E103" s="8">
        <v>0</v>
      </c>
    </row>
    <row r="104" spans="1:5" x14ac:dyDescent="0.3">
      <c r="A104" s="6" t="s">
        <v>141</v>
      </c>
      <c r="B104" s="6" t="s">
        <v>147</v>
      </c>
      <c r="C104" s="13" t="s">
        <v>256</v>
      </c>
      <c r="D104" s="276" t="s">
        <v>445</v>
      </c>
      <c r="E104" s="14">
        <v>0.05</v>
      </c>
    </row>
    <row r="105" spans="1:5" x14ac:dyDescent="0.3">
      <c r="A105" s="6" t="s">
        <v>145</v>
      </c>
      <c r="B105" s="6" t="s">
        <v>159</v>
      </c>
      <c r="C105" s="6" t="s">
        <v>257</v>
      </c>
      <c r="D105" s="275" t="s">
        <v>140</v>
      </c>
      <c r="E105" s="8">
        <v>0</v>
      </c>
    </row>
    <row r="106" spans="1:5" x14ac:dyDescent="0.3">
      <c r="A106" s="6" t="s">
        <v>149</v>
      </c>
      <c r="B106" s="6" t="s">
        <v>150</v>
      </c>
      <c r="C106" s="6" t="s">
        <v>258</v>
      </c>
      <c r="D106" s="275" t="s">
        <v>140</v>
      </c>
      <c r="E106" s="8">
        <v>0</v>
      </c>
    </row>
    <row r="107" spans="1:5" x14ac:dyDescent="0.3">
      <c r="A107" s="6" t="s">
        <v>136</v>
      </c>
      <c r="B107" s="6" t="s">
        <v>137</v>
      </c>
      <c r="C107" s="6" t="s">
        <v>259</v>
      </c>
      <c r="D107" s="275" t="s">
        <v>140</v>
      </c>
      <c r="E107" s="8">
        <v>0</v>
      </c>
    </row>
    <row r="108" spans="1:5" x14ac:dyDescent="0.3">
      <c r="A108" s="6" t="s">
        <v>149</v>
      </c>
      <c r="B108" s="6" t="s">
        <v>161</v>
      </c>
      <c r="C108" s="6" t="s">
        <v>260</v>
      </c>
      <c r="D108" s="275" t="s">
        <v>140</v>
      </c>
      <c r="E108" s="8">
        <v>0</v>
      </c>
    </row>
    <row r="109" spans="1:5" x14ac:dyDescent="0.3">
      <c r="A109" s="6" t="s">
        <v>152</v>
      </c>
      <c r="B109" s="6" t="s">
        <v>261</v>
      </c>
      <c r="C109" s="6" t="s">
        <v>262</v>
      </c>
      <c r="D109" s="275" t="s">
        <v>140</v>
      </c>
      <c r="E109" s="8">
        <v>0</v>
      </c>
    </row>
    <row r="110" spans="1:5" x14ac:dyDescent="0.3">
      <c r="A110" s="6" t="s">
        <v>141</v>
      </c>
      <c r="B110" s="6" t="s">
        <v>142</v>
      </c>
      <c r="C110" s="6" t="s">
        <v>263</v>
      </c>
      <c r="D110" s="275" t="s">
        <v>140</v>
      </c>
      <c r="E110" s="8">
        <v>0</v>
      </c>
    </row>
    <row r="111" spans="1:5" x14ac:dyDescent="0.3">
      <c r="A111" s="6" t="s">
        <v>141</v>
      </c>
      <c r="B111" s="6" t="s">
        <v>147</v>
      </c>
      <c r="C111" s="13" t="s">
        <v>264</v>
      </c>
      <c r="D111" s="276" t="s">
        <v>445</v>
      </c>
      <c r="E111" s="14">
        <v>0.05</v>
      </c>
    </row>
    <row r="112" spans="1:5" x14ac:dyDescent="0.3">
      <c r="A112" s="6" t="s">
        <v>149</v>
      </c>
      <c r="B112" s="6" t="s">
        <v>150</v>
      </c>
      <c r="C112" s="6" t="s">
        <v>265</v>
      </c>
      <c r="D112" s="275" t="s">
        <v>140</v>
      </c>
      <c r="E112" s="8">
        <v>0</v>
      </c>
    </row>
    <row r="113" spans="1:5" x14ac:dyDescent="0.3">
      <c r="A113" s="6" t="s">
        <v>141</v>
      </c>
      <c r="B113" s="6" t="s">
        <v>142</v>
      </c>
      <c r="C113" s="6" t="s">
        <v>266</v>
      </c>
      <c r="D113" s="275" t="s">
        <v>140</v>
      </c>
      <c r="E113" s="8">
        <v>0</v>
      </c>
    </row>
    <row r="114" spans="1:5" x14ac:dyDescent="0.3">
      <c r="A114" s="6" t="s">
        <v>152</v>
      </c>
      <c r="B114" s="6" t="s">
        <v>267</v>
      </c>
      <c r="C114" s="6" t="s">
        <v>268</v>
      </c>
      <c r="D114" s="275" t="s">
        <v>140</v>
      </c>
      <c r="E114" s="8">
        <v>0</v>
      </c>
    </row>
    <row r="115" spans="1:5" x14ac:dyDescent="0.3">
      <c r="A115" s="6" t="s">
        <v>145</v>
      </c>
      <c r="B115" s="6" t="s">
        <v>159</v>
      </c>
      <c r="C115" s="6" t="s">
        <v>269</v>
      </c>
      <c r="D115" s="275" t="s">
        <v>164</v>
      </c>
      <c r="E115" s="8">
        <v>0</v>
      </c>
    </row>
    <row r="116" spans="1:5" x14ac:dyDescent="0.3">
      <c r="A116" s="6" t="s">
        <v>136</v>
      </c>
      <c r="B116" s="6" t="s">
        <v>199</v>
      </c>
      <c r="C116" s="6" t="s">
        <v>270</v>
      </c>
      <c r="D116" s="275" t="s">
        <v>140</v>
      </c>
      <c r="E116" s="8">
        <v>0</v>
      </c>
    </row>
    <row r="117" spans="1:5" x14ac:dyDescent="0.3">
      <c r="A117" s="6" t="s">
        <v>149</v>
      </c>
      <c r="B117" s="6" t="s">
        <v>189</v>
      </c>
      <c r="C117" s="6" t="s">
        <v>271</v>
      </c>
      <c r="D117" s="275" t="s">
        <v>140</v>
      </c>
      <c r="E117" s="8">
        <v>0</v>
      </c>
    </row>
    <row r="118" spans="1:5" x14ac:dyDescent="0.3">
      <c r="A118" s="6" t="s">
        <v>152</v>
      </c>
      <c r="B118" s="6" t="s">
        <v>219</v>
      </c>
      <c r="C118" s="6" t="s">
        <v>272</v>
      </c>
      <c r="D118" s="275" t="s">
        <v>140</v>
      </c>
      <c r="E118" s="8">
        <v>0</v>
      </c>
    </row>
    <row r="119" spans="1:5" x14ac:dyDescent="0.3">
      <c r="A119" s="6" t="s">
        <v>145</v>
      </c>
      <c r="B119" s="6" t="s">
        <v>145</v>
      </c>
      <c r="C119" s="6" t="s">
        <v>273</v>
      </c>
      <c r="D119" s="275" t="s">
        <v>140</v>
      </c>
      <c r="E119" s="8">
        <v>0</v>
      </c>
    </row>
    <row r="120" spans="1:5" x14ac:dyDescent="0.3">
      <c r="A120" s="6"/>
      <c r="B120" s="6" t="s">
        <v>461</v>
      </c>
      <c r="C120" s="6" t="s">
        <v>589</v>
      </c>
      <c r="D120" s="275" t="s">
        <v>140</v>
      </c>
      <c r="E120" s="8">
        <v>0</v>
      </c>
    </row>
    <row r="121" spans="1:5" x14ac:dyDescent="0.3">
      <c r="A121" s="6" t="s">
        <v>141</v>
      </c>
      <c r="B121" s="6" t="s">
        <v>142</v>
      </c>
      <c r="C121" s="13" t="s">
        <v>274</v>
      </c>
      <c r="D121" s="276" t="s">
        <v>445</v>
      </c>
      <c r="E121" s="14">
        <v>0.05</v>
      </c>
    </row>
    <row r="122" spans="1:5" x14ac:dyDescent="0.3">
      <c r="A122" s="6" t="s">
        <v>145</v>
      </c>
      <c r="B122" s="6" t="s">
        <v>159</v>
      </c>
      <c r="C122" s="6" t="s">
        <v>275</v>
      </c>
      <c r="D122" s="275" t="s">
        <v>140</v>
      </c>
      <c r="E122" s="8">
        <v>0</v>
      </c>
    </row>
    <row r="123" spans="1:5" x14ac:dyDescent="0.3">
      <c r="A123" s="6" t="s">
        <v>152</v>
      </c>
      <c r="B123" s="6" t="s">
        <v>203</v>
      </c>
      <c r="C123" s="6" t="s">
        <v>276</v>
      </c>
      <c r="D123" s="275" t="s">
        <v>140</v>
      </c>
      <c r="E123" s="8">
        <v>0</v>
      </c>
    </row>
    <row r="124" spans="1:5" x14ac:dyDescent="0.3">
      <c r="A124" s="6" t="s">
        <v>152</v>
      </c>
      <c r="B124" s="6" t="s">
        <v>261</v>
      </c>
      <c r="C124" s="6" t="s">
        <v>261</v>
      </c>
      <c r="D124" s="275" t="s">
        <v>144</v>
      </c>
      <c r="E124" s="8">
        <v>0</v>
      </c>
    </row>
    <row r="125" spans="1:5" x14ac:dyDescent="0.3">
      <c r="A125" s="6" t="s">
        <v>152</v>
      </c>
      <c r="B125" s="6" t="s">
        <v>267</v>
      </c>
      <c r="C125" s="6" t="s">
        <v>277</v>
      </c>
      <c r="D125" s="275" t="s">
        <v>173</v>
      </c>
      <c r="E125" s="8">
        <v>0</v>
      </c>
    </row>
    <row r="126" spans="1:5" x14ac:dyDescent="0.3">
      <c r="A126" s="6" t="s">
        <v>152</v>
      </c>
      <c r="B126" s="6" t="s">
        <v>267</v>
      </c>
      <c r="C126" s="6" t="s">
        <v>278</v>
      </c>
      <c r="D126" s="275" t="s">
        <v>173</v>
      </c>
      <c r="E126" s="8">
        <v>0</v>
      </c>
    </row>
    <row r="127" spans="1:5" x14ac:dyDescent="0.3">
      <c r="A127" s="6" t="s">
        <v>152</v>
      </c>
      <c r="B127" s="6" t="s">
        <v>170</v>
      </c>
      <c r="C127" s="6" t="s">
        <v>279</v>
      </c>
      <c r="D127" s="275" t="s">
        <v>173</v>
      </c>
      <c r="E127" s="8">
        <v>0</v>
      </c>
    </row>
    <row r="128" spans="1:5" x14ac:dyDescent="0.3">
      <c r="A128" s="6" t="s">
        <v>145</v>
      </c>
      <c r="B128" s="6" t="s">
        <v>145</v>
      </c>
      <c r="C128" s="6" t="s">
        <v>280</v>
      </c>
      <c r="D128" s="275" t="s">
        <v>140</v>
      </c>
      <c r="E128" s="8">
        <v>0</v>
      </c>
    </row>
    <row r="129" spans="1:5" x14ac:dyDescent="0.3">
      <c r="A129" s="6" t="s">
        <v>141</v>
      </c>
      <c r="B129" s="6" t="s">
        <v>147</v>
      </c>
      <c r="C129" s="13" t="s">
        <v>281</v>
      </c>
      <c r="D129" s="276" t="s">
        <v>445</v>
      </c>
      <c r="E129" s="14">
        <v>0.05</v>
      </c>
    </row>
    <row r="130" spans="1:5" x14ac:dyDescent="0.3">
      <c r="A130" s="6" t="s">
        <v>145</v>
      </c>
      <c r="B130" s="6" t="s">
        <v>145</v>
      </c>
      <c r="C130" s="6" t="s">
        <v>282</v>
      </c>
      <c r="D130" s="275" t="s">
        <v>140</v>
      </c>
      <c r="E130" s="8">
        <v>0</v>
      </c>
    </row>
    <row r="131" spans="1:5" x14ac:dyDescent="0.3">
      <c r="A131" s="6" t="s">
        <v>141</v>
      </c>
      <c r="B131" s="6" t="s">
        <v>147</v>
      </c>
      <c r="C131" s="13" t="s">
        <v>283</v>
      </c>
      <c r="D131" s="276" t="s">
        <v>445</v>
      </c>
      <c r="E131" s="14">
        <v>0.05</v>
      </c>
    </row>
    <row r="132" spans="1:5" x14ac:dyDescent="0.3">
      <c r="A132" s="6" t="s">
        <v>136</v>
      </c>
      <c r="B132" s="6" t="s">
        <v>165</v>
      </c>
      <c r="C132" s="6" t="s">
        <v>284</v>
      </c>
      <c r="D132" s="275" t="s">
        <v>140</v>
      </c>
      <c r="E132" s="8">
        <v>0</v>
      </c>
    </row>
    <row r="133" spans="1:5" x14ac:dyDescent="0.3">
      <c r="A133" s="6" t="s">
        <v>145</v>
      </c>
      <c r="B133" s="6" t="s">
        <v>159</v>
      </c>
      <c r="C133" s="6" t="s">
        <v>285</v>
      </c>
      <c r="D133" s="275" t="s">
        <v>140</v>
      </c>
      <c r="E133" s="8">
        <v>0</v>
      </c>
    </row>
    <row r="134" spans="1:5" x14ac:dyDescent="0.3">
      <c r="A134" s="6" t="s">
        <v>141</v>
      </c>
      <c r="B134" s="6" t="s">
        <v>142</v>
      </c>
      <c r="C134" s="6" t="s">
        <v>286</v>
      </c>
      <c r="D134" s="275" t="s">
        <v>140</v>
      </c>
      <c r="E134" s="8">
        <v>0</v>
      </c>
    </row>
    <row r="135" spans="1:5" x14ac:dyDescent="0.3">
      <c r="A135" s="6" t="s">
        <v>149</v>
      </c>
      <c r="B135" s="6" t="s">
        <v>189</v>
      </c>
      <c r="C135" s="6" t="s">
        <v>287</v>
      </c>
      <c r="D135" s="275" t="s">
        <v>140</v>
      </c>
      <c r="E135" s="8">
        <v>0</v>
      </c>
    </row>
    <row r="136" spans="1:5" x14ac:dyDescent="0.3">
      <c r="A136" s="6" t="s">
        <v>136</v>
      </c>
      <c r="B136" s="6" t="s">
        <v>199</v>
      </c>
      <c r="C136" s="6" t="s">
        <v>288</v>
      </c>
      <c r="D136" s="275" t="s">
        <v>140</v>
      </c>
      <c r="E136" s="8">
        <v>0</v>
      </c>
    </row>
    <row r="137" spans="1:5" x14ac:dyDescent="0.3">
      <c r="A137" s="6" t="s">
        <v>152</v>
      </c>
      <c r="B137" s="6" t="s">
        <v>170</v>
      </c>
      <c r="C137" s="6" t="s">
        <v>289</v>
      </c>
      <c r="D137" s="275" t="s">
        <v>144</v>
      </c>
      <c r="E137" s="8">
        <v>0</v>
      </c>
    </row>
    <row r="138" spans="1:5" x14ac:dyDescent="0.3">
      <c r="A138" s="6" t="s">
        <v>152</v>
      </c>
      <c r="B138" s="6" t="s">
        <v>219</v>
      </c>
      <c r="C138" s="6" t="s">
        <v>290</v>
      </c>
      <c r="D138" s="275" t="s">
        <v>140</v>
      </c>
      <c r="E138" s="8">
        <v>0</v>
      </c>
    </row>
    <row r="139" spans="1:5" x14ac:dyDescent="0.3">
      <c r="A139" s="6" t="s">
        <v>152</v>
      </c>
      <c r="B139" s="6" t="s">
        <v>153</v>
      </c>
      <c r="C139" s="6" t="s">
        <v>291</v>
      </c>
      <c r="D139" s="275" t="s">
        <v>140</v>
      </c>
      <c r="E139" s="8">
        <v>0</v>
      </c>
    </row>
    <row r="140" spans="1:5" x14ac:dyDescent="0.3">
      <c r="A140" s="6" t="s">
        <v>145</v>
      </c>
      <c r="B140" s="6" t="s">
        <v>145</v>
      </c>
      <c r="C140" s="6" t="s">
        <v>292</v>
      </c>
      <c r="D140" s="275" t="s">
        <v>140</v>
      </c>
      <c r="E140" s="8">
        <v>0</v>
      </c>
    </row>
    <row r="141" spans="1:5" x14ac:dyDescent="0.3">
      <c r="A141" s="6" t="s">
        <v>152</v>
      </c>
      <c r="B141" s="6" t="s">
        <v>219</v>
      </c>
      <c r="C141" s="6" t="s">
        <v>293</v>
      </c>
      <c r="D141" s="275" t="s">
        <v>140</v>
      </c>
      <c r="E141" s="8">
        <v>0</v>
      </c>
    </row>
    <row r="142" spans="1:5" x14ac:dyDescent="0.3">
      <c r="A142" s="6" t="s">
        <v>141</v>
      </c>
      <c r="B142" s="6" t="s">
        <v>142</v>
      </c>
      <c r="C142" s="6" t="s">
        <v>294</v>
      </c>
      <c r="D142" s="275" t="s">
        <v>140</v>
      </c>
      <c r="E142" s="8">
        <v>0</v>
      </c>
    </row>
    <row r="143" spans="1:5" x14ac:dyDescent="0.3">
      <c r="A143" s="6" t="s">
        <v>141</v>
      </c>
      <c r="B143" s="6" t="s">
        <v>142</v>
      </c>
      <c r="C143" s="13" t="s">
        <v>295</v>
      </c>
      <c r="D143" s="276" t="s">
        <v>445</v>
      </c>
      <c r="E143" s="14">
        <v>0.05</v>
      </c>
    </row>
    <row r="144" spans="1:5" x14ac:dyDescent="0.3">
      <c r="A144" s="6" t="s">
        <v>149</v>
      </c>
      <c r="B144" s="6" t="s">
        <v>150</v>
      </c>
      <c r="C144" s="6" t="s">
        <v>296</v>
      </c>
      <c r="D144" s="275" t="s">
        <v>140</v>
      </c>
      <c r="E144" s="8">
        <v>0</v>
      </c>
    </row>
    <row r="145" spans="1:5" x14ac:dyDescent="0.3">
      <c r="A145" s="6" t="s">
        <v>152</v>
      </c>
      <c r="B145" s="6" t="s">
        <v>155</v>
      </c>
      <c r="C145" s="11" t="s">
        <v>155</v>
      </c>
      <c r="D145" s="273" t="s">
        <v>444</v>
      </c>
      <c r="E145" s="12">
        <v>0.1</v>
      </c>
    </row>
    <row r="146" spans="1:5" x14ac:dyDescent="0.3">
      <c r="A146" s="6" t="s">
        <v>141</v>
      </c>
      <c r="B146" s="6" t="s">
        <v>147</v>
      </c>
      <c r="C146" s="13" t="s">
        <v>297</v>
      </c>
      <c r="D146" s="276" t="s">
        <v>445</v>
      </c>
      <c r="E146" s="14">
        <v>0.05</v>
      </c>
    </row>
    <row r="147" spans="1:5" x14ac:dyDescent="0.3">
      <c r="A147" s="6" t="s">
        <v>136</v>
      </c>
      <c r="B147" s="6" t="s">
        <v>184</v>
      </c>
      <c r="C147" s="6" t="s">
        <v>298</v>
      </c>
      <c r="D147" s="275" t="s">
        <v>140</v>
      </c>
      <c r="E147" s="8">
        <v>0</v>
      </c>
    </row>
    <row r="148" spans="1:5" x14ac:dyDescent="0.3">
      <c r="A148" s="6" t="s">
        <v>136</v>
      </c>
      <c r="B148" s="6" t="s">
        <v>199</v>
      </c>
      <c r="C148" s="6" t="s">
        <v>1415</v>
      </c>
      <c r="D148" s="275" t="s">
        <v>140</v>
      </c>
      <c r="E148" s="8">
        <v>0</v>
      </c>
    </row>
    <row r="149" spans="1:5" x14ac:dyDescent="0.3">
      <c r="A149" s="6" t="s">
        <v>136</v>
      </c>
      <c r="B149" s="6" t="s">
        <v>199</v>
      </c>
      <c r="C149" s="6" t="s">
        <v>1415</v>
      </c>
      <c r="D149" s="275" t="s">
        <v>140</v>
      </c>
      <c r="E149" s="8">
        <v>0</v>
      </c>
    </row>
    <row r="150" spans="1:5" x14ac:dyDescent="0.3">
      <c r="A150" s="6" t="s">
        <v>152</v>
      </c>
      <c r="B150" s="6" t="s">
        <v>155</v>
      </c>
      <c r="C150" s="6" t="s">
        <v>299</v>
      </c>
      <c r="D150" s="275" t="s">
        <v>173</v>
      </c>
      <c r="E150" s="8">
        <v>0</v>
      </c>
    </row>
    <row r="151" spans="1:5" x14ac:dyDescent="0.3">
      <c r="A151" s="6" t="s">
        <v>145</v>
      </c>
      <c r="B151" s="6" t="s">
        <v>159</v>
      </c>
      <c r="C151" s="6" t="s">
        <v>300</v>
      </c>
      <c r="D151" s="275" t="s">
        <v>140</v>
      </c>
      <c r="E151" s="8">
        <v>0</v>
      </c>
    </row>
    <row r="152" spans="1:5" x14ac:dyDescent="0.3">
      <c r="A152" s="6" t="s">
        <v>136</v>
      </c>
      <c r="B152" s="6" t="s">
        <v>180</v>
      </c>
      <c r="C152" s="6" t="s">
        <v>301</v>
      </c>
      <c r="D152" s="275" t="s">
        <v>140</v>
      </c>
      <c r="E152" s="8">
        <v>0</v>
      </c>
    </row>
    <row r="153" spans="1:5" x14ac:dyDescent="0.3">
      <c r="A153" s="6" t="s">
        <v>149</v>
      </c>
      <c r="B153" s="6" t="s">
        <v>150</v>
      </c>
      <c r="C153" s="6" t="s">
        <v>302</v>
      </c>
      <c r="D153" s="275" t="s">
        <v>140</v>
      </c>
      <c r="E153" s="8">
        <v>0</v>
      </c>
    </row>
    <row r="154" spans="1:5" x14ac:dyDescent="0.3">
      <c r="A154" s="6" t="s">
        <v>141</v>
      </c>
      <c r="B154" s="6" t="s">
        <v>142</v>
      </c>
      <c r="C154" s="6" t="s">
        <v>303</v>
      </c>
      <c r="D154" s="275" t="s">
        <v>140</v>
      </c>
      <c r="E154" s="8">
        <v>0</v>
      </c>
    </row>
    <row r="155" spans="1:5" x14ac:dyDescent="0.3">
      <c r="A155" s="6" t="s">
        <v>152</v>
      </c>
      <c r="B155" s="6" t="s">
        <v>261</v>
      </c>
      <c r="C155" s="6" t="s">
        <v>304</v>
      </c>
      <c r="D155" s="275" t="s">
        <v>140</v>
      </c>
      <c r="E155" s="8">
        <v>0</v>
      </c>
    </row>
    <row r="156" spans="1:5" x14ac:dyDescent="0.3">
      <c r="A156" s="6" t="s">
        <v>136</v>
      </c>
      <c r="B156" s="6" t="s">
        <v>180</v>
      </c>
      <c r="C156" s="6" t="s">
        <v>305</v>
      </c>
      <c r="D156" s="275" t="s">
        <v>140</v>
      </c>
      <c r="E156" s="8">
        <v>0</v>
      </c>
    </row>
    <row r="157" spans="1:5" x14ac:dyDescent="0.3">
      <c r="A157" s="6" t="s">
        <v>136</v>
      </c>
      <c r="B157" s="6" t="s">
        <v>137</v>
      </c>
      <c r="C157" s="6" t="s">
        <v>306</v>
      </c>
      <c r="D157" s="275" t="s">
        <v>140</v>
      </c>
      <c r="E157" s="8">
        <v>0</v>
      </c>
    </row>
    <row r="158" spans="1:5" x14ac:dyDescent="0.3">
      <c r="A158" s="6" t="s">
        <v>152</v>
      </c>
      <c r="B158" s="6" t="s">
        <v>267</v>
      </c>
      <c r="C158" s="6" t="s">
        <v>307</v>
      </c>
      <c r="D158" s="275" t="s">
        <v>140</v>
      </c>
      <c r="E158" s="8">
        <v>0</v>
      </c>
    </row>
    <row r="159" spans="1:5" x14ac:dyDescent="0.3">
      <c r="A159" s="6" t="s">
        <v>152</v>
      </c>
      <c r="B159" s="6" t="s">
        <v>155</v>
      </c>
      <c r="C159" s="6" t="s">
        <v>308</v>
      </c>
      <c r="D159" s="275" t="s">
        <v>140</v>
      </c>
      <c r="E159" s="8">
        <v>0</v>
      </c>
    </row>
    <row r="160" spans="1:5" x14ac:dyDescent="0.3">
      <c r="A160" s="6" t="s">
        <v>141</v>
      </c>
      <c r="B160" s="6" t="s">
        <v>147</v>
      </c>
      <c r="C160" s="13" t="s">
        <v>309</v>
      </c>
      <c r="D160" s="276" t="s">
        <v>445</v>
      </c>
      <c r="E160" s="14">
        <v>0.05</v>
      </c>
    </row>
    <row r="161" spans="1:5" x14ac:dyDescent="0.3">
      <c r="A161" s="6" t="s">
        <v>149</v>
      </c>
      <c r="B161" s="6" t="s">
        <v>161</v>
      </c>
      <c r="C161" s="6" t="s">
        <v>310</v>
      </c>
      <c r="D161" s="275" t="s">
        <v>164</v>
      </c>
      <c r="E161" s="8">
        <v>0</v>
      </c>
    </row>
    <row r="162" spans="1:5" x14ac:dyDescent="0.3">
      <c r="A162" s="6" t="s">
        <v>141</v>
      </c>
      <c r="B162" s="6" t="s">
        <v>142</v>
      </c>
      <c r="C162" s="11" t="s">
        <v>142</v>
      </c>
      <c r="D162" s="273" t="s">
        <v>444</v>
      </c>
      <c r="E162" s="12">
        <v>0.1</v>
      </c>
    </row>
    <row r="163" spans="1:5" x14ac:dyDescent="0.3">
      <c r="A163" s="6" t="s">
        <v>152</v>
      </c>
      <c r="B163" s="6" t="s">
        <v>267</v>
      </c>
      <c r="C163" s="6" t="s">
        <v>311</v>
      </c>
      <c r="D163" s="275" t="s">
        <v>140</v>
      </c>
      <c r="E163" s="8">
        <v>0</v>
      </c>
    </row>
    <row r="164" spans="1:5" x14ac:dyDescent="0.3">
      <c r="A164" s="6" t="s">
        <v>141</v>
      </c>
      <c r="B164" s="6" t="s">
        <v>147</v>
      </c>
      <c r="C164" s="13" t="s">
        <v>312</v>
      </c>
      <c r="D164" s="276" t="s">
        <v>445</v>
      </c>
      <c r="E164" s="14">
        <v>0.05</v>
      </c>
    </row>
    <row r="165" spans="1:5" x14ac:dyDescent="0.3">
      <c r="A165" s="6" t="s">
        <v>145</v>
      </c>
      <c r="B165" s="6" t="s">
        <v>178</v>
      </c>
      <c r="C165" s="6" t="s">
        <v>313</v>
      </c>
      <c r="D165" s="275" t="s">
        <v>144</v>
      </c>
      <c r="E165" s="8">
        <v>0</v>
      </c>
    </row>
    <row r="166" spans="1:5" x14ac:dyDescent="0.3">
      <c r="A166" s="6" t="s">
        <v>136</v>
      </c>
      <c r="B166" s="6" t="s">
        <v>199</v>
      </c>
      <c r="C166" s="6" t="s">
        <v>314</v>
      </c>
      <c r="D166" s="275" t="s">
        <v>140</v>
      </c>
      <c r="E166" s="8">
        <v>0</v>
      </c>
    </row>
    <row r="167" spans="1:5" x14ac:dyDescent="0.3">
      <c r="A167" s="6" t="s">
        <v>136</v>
      </c>
      <c r="B167" s="6" t="s">
        <v>138</v>
      </c>
      <c r="C167" s="277" t="s">
        <v>1416</v>
      </c>
      <c r="D167" s="275" t="s">
        <v>140</v>
      </c>
      <c r="E167" s="8">
        <v>0</v>
      </c>
    </row>
    <row r="168" spans="1:5" x14ac:dyDescent="0.3">
      <c r="A168" s="6" t="s">
        <v>136</v>
      </c>
      <c r="B168" s="6" t="s">
        <v>138</v>
      </c>
      <c r="C168" s="277" t="s">
        <v>1416</v>
      </c>
      <c r="D168" s="275" t="s">
        <v>140</v>
      </c>
      <c r="E168" s="8">
        <v>0</v>
      </c>
    </row>
    <row r="169" spans="1:5" x14ac:dyDescent="0.3">
      <c r="A169" s="6" t="s">
        <v>136</v>
      </c>
      <c r="B169" s="6" t="s">
        <v>138</v>
      </c>
      <c r="C169" s="277" t="s">
        <v>1416</v>
      </c>
      <c r="D169" s="275" t="s">
        <v>140</v>
      </c>
      <c r="E169" s="8">
        <v>0</v>
      </c>
    </row>
    <row r="170" spans="1:5" x14ac:dyDescent="0.3">
      <c r="A170" s="6" t="s">
        <v>145</v>
      </c>
      <c r="B170" s="6" t="s">
        <v>159</v>
      </c>
      <c r="C170" s="6" t="s">
        <v>315</v>
      </c>
      <c r="D170" s="275" t="s">
        <v>140</v>
      </c>
      <c r="E170" s="8">
        <v>0</v>
      </c>
    </row>
    <row r="171" spans="1:5" x14ac:dyDescent="0.3">
      <c r="A171" s="6" t="s">
        <v>141</v>
      </c>
      <c r="B171" s="6" t="s">
        <v>147</v>
      </c>
      <c r="C171" s="13" t="s">
        <v>316</v>
      </c>
      <c r="D171" s="276" t="s">
        <v>445</v>
      </c>
      <c r="E171" s="14">
        <v>0.05</v>
      </c>
    </row>
    <row r="172" spans="1:5" x14ac:dyDescent="0.3">
      <c r="A172" s="6" t="s">
        <v>145</v>
      </c>
      <c r="B172" s="6" t="s">
        <v>145</v>
      </c>
      <c r="C172" s="6" t="s">
        <v>317</v>
      </c>
      <c r="D172" s="275" t="s">
        <v>140</v>
      </c>
      <c r="E172" s="8">
        <v>0</v>
      </c>
    </row>
    <row r="173" spans="1:5" x14ac:dyDescent="0.3">
      <c r="A173" s="6" t="s">
        <v>141</v>
      </c>
      <c r="B173" s="6" t="s">
        <v>142</v>
      </c>
      <c r="C173" s="6" t="s">
        <v>318</v>
      </c>
      <c r="D173" s="275" t="s">
        <v>140</v>
      </c>
      <c r="E173" s="8">
        <v>0</v>
      </c>
    </row>
    <row r="174" spans="1:5" x14ac:dyDescent="0.3">
      <c r="A174" s="6" t="s">
        <v>136</v>
      </c>
      <c r="B174" s="6" t="s">
        <v>138</v>
      </c>
      <c r="C174" s="6" t="s">
        <v>319</v>
      </c>
      <c r="D174" s="275" t="s">
        <v>140</v>
      </c>
      <c r="E174" s="8">
        <v>0</v>
      </c>
    </row>
    <row r="175" spans="1:5" x14ac:dyDescent="0.3">
      <c r="A175" s="6" t="s">
        <v>136</v>
      </c>
      <c r="B175" s="6" t="s">
        <v>184</v>
      </c>
      <c r="C175" s="6" t="s">
        <v>320</v>
      </c>
      <c r="D175" s="275" t="s">
        <v>144</v>
      </c>
      <c r="E175" s="8">
        <v>0</v>
      </c>
    </row>
    <row r="176" spans="1:5" x14ac:dyDescent="0.3">
      <c r="A176" s="6" t="s">
        <v>149</v>
      </c>
      <c r="B176" s="6" t="s">
        <v>189</v>
      </c>
      <c r="C176" s="6" t="s">
        <v>321</v>
      </c>
      <c r="D176" s="275" t="s">
        <v>164</v>
      </c>
      <c r="E176" s="8">
        <v>0</v>
      </c>
    </row>
    <row r="177" spans="1:5" x14ac:dyDescent="0.3">
      <c r="A177" s="6" t="s">
        <v>141</v>
      </c>
      <c r="B177" s="6" t="s">
        <v>147</v>
      </c>
      <c r="C177" s="13" t="s">
        <v>322</v>
      </c>
      <c r="D177" s="276" t="s">
        <v>445</v>
      </c>
      <c r="E177" s="14">
        <v>0.05</v>
      </c>
    </row>
    <row r="178" spans="1:5" x14ac:dyDescent="0.3">
      <c r="A178" s="6" t="s">
        <v>152</v>
      </c>
      <c r="B178" s="6" t="s">
        <v>219</v>
      </c>
      <c r="C178" s="6" t="s">
        <v>323</v>
      </c>
      <c r="D178" s="275" t="s">
        <v>140</v>
      </c>
      <c r="E178" s="8">
        <v>0</v>
      </c>
    </row>
    <row r="179" spans="1:5" x14ac:dyDescent="0.3">
      <c r="A179" s="6" t="s">
        <v>141</v>
      </c>
      <c r="B179" s="6" t="s">
        <v>142</v>
      </c>
      <c r="C179" s="6" t="s">
        <v>324</v>
      </c>
      <c r="D179" s="275" t="s">
        <v>140</v>
      </c>
      <c r="E179" s="8">
        <v>0</v>
      </c>
    </row>
    <row r="180" spans="1:5" x14ac:dyDescent="0.3">
      <c r="A180" s="6" t="s">
        <v>149</v>
      </c>
      <c r="B180" s="6" t="s">
        <v>161</v>
      </c>
      <c r="C180" s="6" t="s">
        <v>325</v>
      </c>
      <c r="D180" s="275" t="s">
        <v>140</v>
      </c>
      <c r="E180" s="8">
        <v>0</v>
      </c>
    </row>
    <row r="181" spans="1:5" x14ac:dyDescent="0.3">
      <c r="A181" s="6" t="s">
        <v>136</v>
      </c>
      <c r="B181" s="6" t="s">
        <v>199</v>
      </c>
      <c r="C181" s="6" t="s">
        <v>326</v>
      </c>
      <c r="D181" s="275" t="s">
        <v>140</v>
      </c>
      <c r="E181" s="8">
        <v>0</v>
      </c>
    </row>
    <row r="182" spans="1:5" x14ac:dyDescent="0.3">
      <c r="A182" s="6" t="s">
        <v>149</v>
      </c>
      <c r="B182" s="6" t="s">
        <v>189</v>
      </c>
      <c r="C182" s="6" t="s">
        <v>189</v>
      </c>
      <c r="D182" s="275" t="s">
        <v>164</v>
      </c>
      <c r="E182" s="8">
        <v>0</v>
      </c>
    </row>
    <row r="183" spans="1:5" x14ac:dyDescent="0.3">
      <c r="A183" s="6" t="s">
        <v>149</v>
      </c>
      <c r="B183" s="6" t="s">
        <v>150</v>
      </c>
      <c r="C183" s="6" t="s">
        <v>327</v>
      </c>
      <c r="D183" s="275" t="s">
        <v>164</v>
      </c>
      <c r="E183" s="8">
        <v>0</v>
      </c>
    </row>
    <row r="184" spans="1:5" x14ac:dyDescent="0.3">
      <c r="A184" s="6" t="s">
        <v>141</v>
      </c>
      <c r="B184" s="6" t="s">
        <v>147</v>
      </c>
      <c r="C184" s="13" t="s">
        <v>328</v>
      </c>
      <c r="D184" s="276" t="s">
        <v>445</v>
      </c>
      <c r="E184" s="14">
        <v>0.05</v>
      </c>
    </row>
    <row r="185" spans="1:5" x14ac:dyDescent="0.3">
      <c r="A185" s="6" t="s">
        <v>136</v>
      </c>
      <c r="B185" s="6" t="s">
        <v>165</v>
      </c>
      <c r="C185" s="6" t="s">
        <v>329</v>
      </c>
      <c r="D185" s="275" t="s">
        <v>140</v>
      </c>
      <c r="E185" s="8">
        <v>0</v>
      </c>
    </row>
    <row r="186" spans="1:5" x14ac:dyDescent="0.3">
      <c r="A186" s="6" t="s">
        <v>145</v>
      </c>
      <c r="B186" s="6" t="s">
        <v>145</v>
      </c>
      <c r="C186" s="6" t="s">
        <v>330</v>
      </c>
      <c r="D186" s="275" t="s">
        <v>140</v>
      </c>
      <c r="E186" s="8">
        <v>0</v>
      </c>
    </row>
    <row r="187" spans="1:5" x14ac:dyDescent="0.3">
      <c r="A187" s="6" t="s">
        <v>145</v>
      </c>
      <c r="B187" s="6" t="s">
        <v>178</v>
      </c>
      <c r="C187" s="11" t="s">
        <v>178</v>
      </c>
      <c r="D187" s="273" t="s">
        <v>444</v>
      </c>
      <c r="E187" s="12">
        <v>0.1</v>
      </c>
    </row>
    <row r="188" spans="1:5" x14ac:dyDescent="0.3">
      <c r="A188" s="6" t="s">
        <v>145</v>
      </c>
      <c r="B188" s="6" t="s">
        <v>159</v>
      </c>
      <c r="C188" s="6" t="s">
        <v>331</v>
      </c>
      <c r="D188" s="275" t="s">
        <v>140</v>
      </c>
      <c r="E188" s="8">
        <v>0</v>
      </c>
    </row>
    <row r="189" spans="1:5" x14ac:dyDescent="0.3">
      <c r="A189" s="6" t="s">
        <v>141</v>
      </c>
      <c r="B189" s="6" t="s">
        <v>147</v>
      </c>
      <c r="C189" s="13" t="s">
        <v>332</v>
      </c>
      <c r="D189" s="276" t="s">
        <v>445</v>
      </c>
      <c r="E189" s="14">
        <v>0.05</v>
      </c>
    </row>
    <row r="190" spans="1:5" x14ac:dyDescent="0.3">
      <c r="A190" s="6" t="s">
        <v>136</v>
      </c>
      <c r="B190" s="6" t="s">
        <v>138</v>
      </c>
      <c r="C190" s="6" t="s">
        <v>333</v>
      </c>
      <c r="D190" s="275" t="s">
        <v>140</v>
      </c>
      <c r="E190" s="8">
        <v>0</v>
      </c>
    </row>
    <row r="191" spans="1:5" x14ac:dyDescent="0.3">
      <c r="A191" s="6" t="s">
        <v>152</v>
      </c>
      <c r="B191" s="6" t="s">
        <v>155</v>
      </c>
      <c r="C191" s="6" t="s">
        <v>334</v>
      </c>
      <c r="D191" s="275" t="s">
        <v>164</v>
      </c>
      <c r="E191" s="8">
        <v>0</v>
      </c>
    </row>
    <row r="192" spans="1:5" x14ac:dyDescent="0.3">
      <c r="A192" s="6" t="s">
        <v>141</v>
      </c>
      <c r="B192" s="6" t="s">
        <v>147</v>
      </c>
      <c r="C192" s="13" t="s">
        <v>335</v>
      </c>
      <c r="D192" s="276" t="s">
        <v>445</v>
      </c>
      <c r="E192" s="14">
        <v>0.05</v>
      </c>
    </row>
    <row r="193" spans="1:5" x14ac:dyDescent="0.3">
      <c r="A193" s="6" t="s">
        <v>136</v>
      </c>
      <c r="B193" s="6" t="s">
        <v>138</v>
      </c>
      <c r="C193" s="6" t="s">
        <v>336</v>
      </c>
      <c r="D193" s="275" t="s">
        <v>140</v>
      </c>
      <c r="E193" s="8">
        <v>0</v>
      </c>
    </row>
    <row r="194" spans="1:5" x14ac:dyDescent="0.3">
      <c r="A194" s="6" t="s">
        <v>145</v>
      </c>
      <c r="B194" s="6" t="s">
        <v>159</v>
      </c>
      <c r="C194" s="6" t="s">
        <v>337</v>
      </c>
      <c r="D194" s="275" t="s">
        <v>140</v>
      </c>
      <c r="E194" s="8">
        <v>0</v>
      </c>
    </row>
    <row r="195" spans="1:5" x14ac:dyDescent="0.3">
      <c r="A195" s="6" t="s">
        <v>152</v>
      </c>
      <c r="B195" s="6" t="s">
        <v>261</v>
      </c>
      <c r="C195" s="6" t="s">
        <v>338</v>
      </c>
      <c r="D195" s="275" t="s">
        <v>140</v>
      </c>
      <c r="E195" s="8">
        <v>0</v>
      </c>
    </row>
    <row r="196" spans="1:5" x14ac:dyDescent="0.3">
      <c r="A196" s="6" t="s">
        <v>152</v>
      </c>
      <c r="B196" s="6" t="s">
        <v>157</v>
      </c>
      <c r="C196" s="6" t="s">
        <v>339</v>
      </c>
      <c r="D196" s="275" t="s">
        <v>140</v>
      </c>
      <c r="E196" s="8">
        <v>0</v>
      </c>
    </row>
    <row r="197" spans="1:5" x14ac:dyDescent="0.3">
      <c r="A197" s="6" t="s">
        <v>152</v>
      </c>
      <c r="B197" s="6" t="s">
        <v>203</v>
      </c>
      <c r="C197" s="6" t="s">
        <v>340</v>
      </c>
      <c r="D197" s="275" t="s">
        <v>173</v>
      </c>
      <c r="E197" s="8">
        <v>0</v>
      </c>
    </row>
    <row r="198" spans="1:5" x14ac:dyDescent="0.3">
      <c r="A198" s="6" t="s">
        <v>136</v>
      </c>
      <c r="B198" s="6" t="s">
        <v>138</v>
      </c>
      <c r="C198" s="6" t="s">
        <v>341</v>
      </c>
      <c r="D198" s="275" t="s">
        <v>140</v>
      </c>
      <c r="E198" s="8">
        <v>0</v>
      </c>
    </row>
    <row r="199" spans="1:5" x14ac:dyDescent="0.3">
      <c r="A199" s="6" t="s">
        <v>145</v>
      </c>
      <c r="B199" s="6" t="s">
        <v>159</v>
      </c>
      <c r="C199" s="6" t="s">
        <v>342</v>
      </c>
      <c r="D199" s="275" t="s">
        <v>144</v>
      </c>
      <c r="E199" s="8">
        <v>0</v>
      </c>
    </row>
    <row r="200" spans="1:5" x14ac:dyDescent="0.3">
      <c r="A200" s="6" t="s">
        <v>152</v>
      </c>
      <c r="B200" s="6" t="s">
        <v>267</v>
      </c>
      <c r="C200" s="6" t="s">
        <v>343</v>
      </c>
      <c r="D200" s="275" t="s">
        <v>140</v>
      </c>
      <c r="E200" s="8">
        <v>0</v>
      </c>
    </row>
    <row r="201" spans="1:5" x14ac:dyDescent="0.3">
      <c r="A201" s="6" t="s">
        <v>145</v>
      </c>
      <c r="B201" s="6" t="s">
        <v>145</v>
      </c>
      <c r="C201" s="6" t="s">
        <v>344</v>
      </c>
      <c r="D201" s="275" t="s">
        <v>140</v>
      </c>
      <c r="E201" s="8">
        <v>0</v>
      </c>
    </row>
    <row r="202" spans="1:5" x14ac:dyDescent="0.3">
      <c r="A202" s="6" t="s">
        <v>136</v>
      </c>
      <c r="B202" s="6" t="s">
        <v>138</v>
      </c>
      <c r="C202" s="6" t="s">
        <v>345</v>
      </c>
      <c r="D202" s="275" t="s">
        <v>140</v>
      </c>
      <c r="E202" s="8">
        <v>0</v>
      </c>
    </row>
    <row r="203" spans="1:5" x14ac:dyDescent="0.3">
      <c r="A203" s="6" t="s">
        <v>145</v>
      </c>
      <c r="B203" s="6" t="s">
        <v>145</v>
      </c>
      <c r="C203" s="6" t="s">
        <v>347</v>
      </c>
      <c r="D203" s="275" t="s">
        <v>140</v>
      </c>
      <c r="E203" s="8">
        <v>0</v>
      </c>
    </row>
    <row r="204" spans="1:5" x14ac:dyDescent="0.3">
      <c r="A204" s="6" t="s">
        <v>149</v>
      </c>
      <c r="B204" s="6" t="s">
        <v>161</v>
      </c>
      <c r="C204" s="6" t="s">
        <v>348</v>
      </c>
      <c r="D204" s="275" t="s">
        <v>140</v>
      </c>
      <c r="E204" s="8">
        <v>0</v>
      </c>
    </row>
    <row r="205" spans="1:5" x14ac:dyDescent="0.3">
      <c r="A205" s="6" t="s">
        <v>152</v>
      </c>
      <c r="B205" s="6" t="s">
        <v>153</v>
      </c>
      <c r="C205" s="6" t="s">
        <v>349</v>
      </c>
      <c r="D205" s="275" t="s">
        <v>140</v>
      </c>
      <c r="E205" s="8">
        <v>0</v>
      </c>
    </row>
    <row r="206" spans="1:5" x14ac:dyDescent="0.3">
      <c r="A206" s="6" t="s">
        <v>145</v>
      </c>
      <c r="B206" s="6" t="s">
        <v>178</v>
      </c>
      <c r="C206" s="6" t="s">
        <v>350</v>
      </c>
      <c r="D206" s="275" t="s">
        <v>140</v>
      </c>
      <c r="E206" s="8">
        <v>0</v>
      </c>
    </row>
    <row r="207" spans="1:5" x14ac:dyDescent="0.3">
      <c r="A207" s="6" t="s">
        <v>136</v>
      </c>
      <c r="B207" s="6" t="s">
        <v>137</v>
      </c>
      <c r="C207" s="6" t="s">
        <v>351</v>
      </c>
      <c r="D207" s="275" t="s">
        <v>164</v>
      </c>
      <c r="E207" s="8">
        <v>0</v>
      </c>
    </row>
    <row r="208" spans="1:5" x14ac:dyDescent="0.3">
      <c r="A208" s="6" t="s">
        <v>145</v>
      </c>
      <c r="B208" s="6" t="s">
        <v>159</v>
      </c>
      <c r="C208" s="6" t="s">
        <v>352</v>
      </c>
      <c r="D208" s="275" t="s">
        <v>140</v>
      </c>
      <c r="E208" s="8">
        <v>0</v>
      </c>
    </row>
    <row r="209" spans="1:5" x14ac:dyDescent="0.3">
      <c r="A209" s="6" t="s">
        <v>152</v>
      </c>
      <c r="B209" s="6" t="s">
        <v>203</v>
      </c>
      <c r="C209" s="11" t="s">
        <v>203</v>
      </c>
      <c r="D209" s="273" t="s">
        <v>444</v>
      </c>
      <c r="E209" s="12">
        <v>0.1</v>
      </c>
    </row>
    <row r="210" spans="1:5" x14ac:dyDescent="0.3">
      <c r="A210" s="6" t="s">
        <v>136</v>
      </c>
      <c r="B210" s="6" t="s">
        <v>138</v>
      </c>
      <c r="C210" s="6" t="s">
        <v>353</v>
      </c>
      <c r="D210" s="275" t="s">
        <v>140</v>
      </c>
      <c r="E210" s="8">
        <v>0</v>
      </c>
    </row>
    <row r="211" spans="1:5" x14ac:dyDescent="0.3">
      <c r="A211" s="6" t="s">
        <v>152</v>
      </c>
      <c r="B211" s="6" t="s">
        <v>170</v>
      </c>
      <c r="C211" s="6" t="s">
        <v>354</v>
      </c>
      <c r="D211" s="275" t="s">
        <v>173</v>
      </c>
      <c r="E211" s="8">
        <v>0</v>
      </c>
    </row>
    <row r="212" spans="1:5" x14ac:dyDescent="0.3">
      <c r="A212" s="6" t="s">
        <v>152</v>
      </c>
      <c r="B212" s="6" t="s">
        <v>157</v>
      </c>
      <c r="C212" s="6" t="s">
        <v>355</v>
      </c>
      <c r="D212" s="275" t="s">
        <v>140</v>
      </c>
      <c r="E212" s="8">
        <v>0</v>
      </c>
    </row>
    <row r="213" spans="1:5" x14ac:dyDescent="0.3">
      <c r="A213" s="6" t="s">
        <v>141</v>
      </c>
      <c r="B213" s="6" t="s">
        <v>147</v>
      </c>
      <c r="C213" s="13" t="s">
        <v>356</v>
      </c>
      <c r="D213" s="276" t="s">
        <v>445</v>
      </c>
      <c r="E213" s="14">
        <v>0.05</v>
      </c>
    </row>
    <row r="214" spans="1:5" x14ac:dyDescent="0.3">
      <c r="A214" s="6" t="s">
        <v>136</v>
      </c>
      <c r="B214" s="6" t="s">
        <v>199</v>
      </c>
      <c r="C214" s="6" t="s">
        <v>199</v>
      </c>
      <c r="D214" s="275" t="s">
        <v>144</v>
      </c>
      <c r="E214" s="8">
        <v>0</v>
      </c>
    </row>
    <row r="215" spans="1:5" x14ac:dyDescent="0.3">
      <c r="A215" s="6" t="s">
        <v>152</v>
      </c>
      <c r="B215" s="6" t="s">
        <v>203</v>
      </c>
      <c r="C215" s="6" t="s">
        <v>357</v>
      </c>
      <c r="D215" s="275" t="s">
        <v>140</v>
      </c>
      <c r="E215" s="8">
        <v>0</v>
      </c>
    </row>
    <row r="216" spans="1:5" x14ac:dyDescent="0.3">
      <c r="A216" s="6" t="s">
        <v>141</v>
      </c>
      <c r="B216" s="6" t="s">
        <v>142</v>
      </c>
      <c r="C216" s="6" t="s">
        <v>358</v>
      </c>
      <c r="D216" s="275" t="s">
        <v>140</v>
      </c>
      <c r="E216" s="8">
        <v>0</v>
      </c>
    </row>
    <row r="217" spans="1:5" x14ac:dyDescent="0.3">
      <c r="A217" s="6" t="s">
        <v>149</v>
      </c>
      <c r="B217" s="6" t="s">
        <v>189</v>
      </c>
      <c r="C217" s="272" t="s">
        <v>1417</v>
      </c>
      <c r="D217" s="275" t="s">
        <v>140</v>
      </c>
      <c r="E217" s="8">
        <v>0</v>
      </c>
    </row>
    <row r="218" spans="1:5" x14ac:dyDescent="0.3">
      <c r="A218" s="6" t="s">
        <v>149</v>
      </c>
      <c r="B218" s="6" t="s">
        <v>161</v>
      </c>
      <c r="C218" s="272" t="s">
        <v>1417</v>
      </c>
      <c r="D218" s="275" t="s">
        <v>140</v>
      </c>
      <c r="E218" s="8">
        <v>0</v>
      </c>
    </row>
    <row r="219" spans="1:5" x14ac:dyDescent="0.3">
      <c r="A219" s="6" t="s">
        <v>145</v>
      </c>
      <c r="B219" s="6" t="s">
        <v>159</v>
      </c>
      <c r="C219" s="6" t="s">
        <v>359</v>
      </c>
      <c r="D219" s="275" t="s">
        <v>173</v>
      </c>
      <c r="E219" s="8">
        <v>0</v>
      </c>
    </row>
    <row r="220" spans="1:5" x14ac:dyDescent="0.3">
      <c r="A220" s="6" t="s">
        <v>141</v>
      </c>
      <c r="B220" s="6" t="s">
        <v>147</v>
      </c>
      <c r="C220" s="13" t="s">
        <v>360</v>
      </c>
      <c r="D220" s="276" t="s">
        <v>445</v>
      </c>
      <c r="E220" s="14">
        <v>0.05</v>
      </c>
    </row>
    <row r="221" spans="1:5" x14ac:dyDescent="0.3">
      <c r="A221" s="6" t="s">
        <v>149</v>
      </c>
      <c r="B221" s="6" t="s">
        <v>189</v>
      </c>
      <c r="C221" s="6" t="s">
        <v>361</v>
      </c>
      <c r="D221" s="275" t="s">
        <v>140</v>
      </c>
      <c r="E221" s="8">
        <v>0</v>
      </c>
    </row>
    <row r="222" spans="1:5" x14ac:dyDescent="0.3">
      <c r="A222" s="6" t="s">
        <v>149</v>
      </c>
      <c r="B222" s="6" t="s">
        <v>189</v>
      </c>
      <c r="C222" s="6" t="s">
        <v>1414</v>
      </c>
      <c r="D222" s="275" t="s">
        <v>164</v>
      </c>
      <c r="E222" s="8">
        <v>0</v>
      </c>
    </row>
    <row r="223" spans="1:5" x14ac:dyDescent="0.3">
      <c r="A223" s="6" t="s">
        <v>149</v>
      </c>
      <c r="B223" s="6" t="s">
        <v>189</v>
      </c>
      <c r="C223" s="6" t="s">
        <v>1414</v>
      </c>
      <c r="D223" s="275" t="s">
        <v>164</v>
      </c>
      <c r="E223" s="8">
        <v>0</v>
      </c>
    </row>
    <row r="224" spans="1:5" x14ac:dyDescent="0.3">
      <c r="A224" s="6" t="s">
        <v>141</v>
      </c>
      <c r="B224" s="6" t="s">
        <v>147</v>
      </c>
      <c r="C224" s="13" t="s">
        <v>362</v>
      </c>
      <c r="D224" s="276" t="s">
        <v>445</v>
      </c>
      <c r="E224" s="14">
        <v>0.05</v>
      </c>
    </row>
    <row r="225" spans="1:5" x14ac:dyDescent="0.3">
      <c r="A225" s="6" t="s">
        <v>152</v>
      </c>
      <c r="B225" s="6" t="s">
        <v>157</v>
      </c>
      <c r="C225" s="6" t="s">
        <v>363</v>
      </c>
      <c r="D225" s="275" t="s">
        <v>140</v>
      </c>
      <c r="E225" s="8">
        <v>0</v>
      </c>
    </row>
    <row r="226" spans="1:5" x14ac:dyDescent="0.3">
      <c r="A226" s="6" t="s">
        <v>152</v>
      </c>
      <c r="B226" s="6" t="s">
        <v>261</v>
      </c>
      <c r="C226" s="6" t="s">
        <v>364</v>
      </c>
      <c r="D226" s="275" t="s">
        <v>164</v>
      </c>
      <c r="E226" s="8">
        <v>0</v>
      </c>
    </row>
    <row r="227" spans="1:5" x14ac:dyDescent="0.3">
      <c r="A227" s="6" t="s">
        <v>145</v>
      </c>
      <c r="B227" s="6" t="s">
        <v>178</v>
      </c>
      <c r="C227" s="6" t="s">
        <v>365</v>
      </c>
      <c r="D227" s="275" t="s">
        <v>140</v>
      </c>
      <c r="E227" s="8">
        <v>0</v>
      </c>
    </row>
    <row r="228" spans="1:5" x14ac:dyDescent="0.3">
      <c r="A228" s="6" t="s">
        <v>145</v>
      </c>
      <c r="B228" s="6" t="s">
        <v>178</v>
      </c>
      <c r="C228" s="272" t="s">
        <v>1418</v>
      </c>
      <c r="D228" s="275" t="s">
        <v>140</v>
      </c>
      <c r="E228" s="8">
        <v>0</v>
      </c>
    </row>
    <row r="229" spans="1:5" x14ac:dyDescent="0.3">
      <c r="A229" s="6" t="s">
        <v>145</v>
      </c>
      <c r="B229" s="6" t="s">
        <v>178</v>
      </c>
      <c r="C229" s="272" t="s">
        <v>1418</v>
      </c>
      <c r="D229" s="275" t="s">
        <v>140</v>
      </c>
      <c r="E229" s="8">
        <v>0</v>
      </c>
    </row>
    <row r="230" spans="1:5" x14ac:dyDescent="0.3">
      <c r="A230" s="6" t="s">
        <v>145</v>
      </c>
      <c r="B230" s="6" t="s">
        <v>145</v>
      </c>
      <c r="C230" s="6" t="s">
        <v>367</v>
      </c>
      <c r="D230" s="275" t="s">
        <v>140</v>
      </c>
      <c r="E230" s="8">
        <v>0</v>
      </c>
    </row>
    <row r="231" spans="1:5" x14ac:dyDescent="0.3">
      <c r="A231" s="6" t="s">
        <v>461</v>
      </c>
      <c r="B231" s="6" t="s">
        <v>461</v>
      </c>
      <c r="C231" s="6" t="s">
        <v>460</v>
      </c>
      <c r="D231" s="275" t="s">
        <v>462</v>
      </c>
      <c r="E231" s="8">
        <v>0</v>
      </c>
    </row>
    <row r="232" spans="1:5" x14ac:dyDescent="0.3">
      <c r="A232" s="6" t="s">
        <v>145</v>
      </c>
      <c r="B232" s="6" t="s">
        <v>159</v>
      </c>
      <c r="C232" s="6" t="s">
        <v>368</v>
      </c>
      <c r="D232" s="275" t="s">
        <v>140</v>
      </c>
      <c r="E232" s="8">
        <v>0</v>
      </c>
    </row>
    <row r="233" spans="1:5" x14ac:dyDescent="0.3">
      <c r="A233" s="6" t="s">
        <v>145</v>
      </c>
      <c r="B233" s="6" t="s">
        <v>159</v>
      </c>
      <c r="C233" s="6" t="s">
        <v>369</v>
      </c>
      <c r="D233" s="275" t="s">
        <v>140</v>
      </c>
      <c r="E233" s="8">
        <v>0</v>
      </c>
    </row>
    <row r="234" spans="1:5" x14ac:dyDescent="0.3">
      <c r="A234" s="6" t="s">
        <v>149</v>
      </c>
      <c r="B234" s="6" t="s">
        <v>150</v>
      </c>
      <c r="C234" s="6" t="s">
        <v>370</v>
      </c>
      <c r="D234" s="275" t="s">
        <v>140</v>
      </c>
      <c r="E234" s="8">
        <v>0</v>
      </c>
    </row>
    <row r="235" spans="1:5" x14ac:dyDescent="0.3">
      <c r="A235" s="6" t="s">
        <v>145</v>
      </c>
      <c r="B235" s="6" t="s">
        <v>159</v>
      </c>
      <c r="C235" s="6" t="s">
        <v>371</v>
      </c>
      <c r="D235" s="275" t="s">
        <v>140</v>
      </c>
      <c r="E235" s="8">
        <v>0</v>
      </c>
    </row>
    <row r="236" spans="1:5" x14ac:dyDescent="0.3">
      <c r="A236" s="6" t="s">
        <v>152</v>
      </c>
      <c r="B236" s="6" t="s">
        <v>267</v>
      </c>
      <c r="C236" s="11" t="s">
        <v>267</v>
      </c>
      <c r="D236" s="273" t="s">
        <v>444</v>
      </c>
      <c r="E236" s="12">
        <v>0.1</v>
      </c>
    </row>
    <row r="237" spans="1:5" x14ac:dyDescent="0.3">
      <c r="A237" s="6" t="s">
        <v>136</v>
      </c>
      <c r="B237" s="6" t="s">
        <v>199</v>
      </c>
      <c r="C237" s="6" t="s">
        <v>372</v>
      </c>
      <c r="D237" s="275" t="s">
        <v>144</v>
      </c>
      <c r="E237" s="8">
        <v>0</v>
      </c>
    </row>
    <row r="238" spans="1:5" x14ac:dyDescent="0.3">
      <c r="A238" s="6" t="s">
        <v>141</v>
      </c>
      <c r="B238" s="6" t="s">
        <v>147</v>
      </c>
      <c r="C238" s="13" t="s">
        <v>373</v>
      </c>
      <c r="D238" s="276" t="s">
        <v>445</v>
      </c>
      <c r="E238" s="14">
        <v>0.05</v>
      </c>
    </row>
    <row r="239" spans="1:5" x14ac:dyDescent="0.3">
      <c r="A239" s="6" t="s">
        <v>141</v>
      </c>
      <c r="B239" s="6" t="s">
        <v>142</v>
      </c>
      <c r="C239" s="6" t="s">
        <v>374</v>
      </c>
      <c r="D239" s="275" t="s">
        <v>140</v>
      </c>
      <c r="E239" s="8">
        <v>0</v>
      </c>
    </row>
    <row r="240" spans="1:5" x14ac:dyDescent="0.3">
      <c r="A240" s="6" t="s">
        <v>152</v>
      </c>
      <c r="B240" s="6" t="s">
        <v>157</v>
      </c>
      <c r="C240" s="6" t="s">
        <v>375</v>
      </c>
      <c r="D240" s="275" t="s">
        <v>140</v>
      </c>
      <c r="E240" s="8">
        <v>0</v>
      </c>
    </row>
    <row r="241" spans="1:5" x14ac:dyDescent="0.3">
      <c r="A241" s="6" t="s">
        <v>145</v>
      </c>
      <c r="B241" s="6" t="s">
        <v>145</v>
      </c>
      <c r="C241" s="6" t="s">
        <v>376</v>
      </c>
      <c r="D241" s="275" t="s">
        <v>140</v>
      </c>
      <c r="E241" s="8">
        <v>0</v>
      </c>
    </row>
    <row r="242" spans="1:5" x14ac:dyDescent="0.3">
      <c r="A242" s="6" t="s">
        <v>145</v>
      </c>
      <c r="B242" s="6" t="s">
        <v>145</v>
      </c>
      <c r="C242" s="6" t="s">
        <v>377</v>
      </c>
      <c r="D242" s="275" t="s">
        <v>140</v>
      </c>
      <c r="E242" s="8">
        <v>0</v>
      </c>
    </row>
    <row r="243" spans="1:5" x14ac:dyDescent="0.3">
      <c r="A243" s="6" t="s">
        <v>141</v>
      </c>
      <c r="B243" s="6" t="s">
        <v>142</v>
      </c>
      <c r="C243" s="6" t="s">
        <v>378</v>
      </c>
      <c r="D243" s="275" t="s">
        <v>140</v>
      </c>
      <c r="E243" s="8">
        <v>0</v>
      </c>
    </row>
    <row r="244" spans="1:5" x14ac:dyDescent="0.3">
      <c r="A244" s="6" t="s">
        <v>145</v>
      </c>
      <c r="B244" s="6" t="s">
        <v>145</v>
      </c>
      <c r="C244" s="6" t="s">
        <v>379</v>
      </c>
      <c r="D244" s="275" t="s">
        <v>140</v>
      </c>
      <c r="E244" s="8">
        <v>0</v>
      </c>
    </row>
    <row r="245" spans="1:5" x14ac:dyDescent="0.3">
      <c r="A245" s="6" t="s">
        <v>145</v>
      </c>
      <c r="B245" s="6" t="s">
        <v>145</v>
      </c>
      <c r="C245" s="6" t="s">
        <v>380</v>
      </c>
      <c r="D245" s="275" t="s">
        <v>140</v>
      </c>
      <c r="E245" s="8">
        <v>0</v>
      </c>
    </row>
    <row r="246" spans="1:5" x14ac:dyDescent="0.3">
      <c r="A246" s="6" t="s">
        <v>141</v>
      </c>
      <c r="B246" s="6" t="s">
        <v>147</v>
      </c>
      <c r="C246" s="13" t="s">
        <v>381</v>
      </c>
      <c r="D246" s="276" t="s">
        <v>445</v>
      </c>
      <c r="E246" s="14">
        <v>0.05</v>
      </c>
    </row>
    <row r="247" spans="1:5" x14ac:dyDescent="0.3">
      <c r="A247" s="6" t="s">
        <v>136</v>
      </c>
      <c r="B247" s="6" t="s">
        <v>184</v>
      </c>
      <c r="C247" s="6" t="s">
        <v>382</v>
      </c>
      <c r="D247" s="275" t="s">
        <v>140</v>
      </c>
      <c r="E247" s="8">
        <v>0</v>
      </c>
    </row>
    <row r="248" spans="1:5" x14ac:dyDescent="0.3">
      <c r="A248" s="6" t="s">
        <v>145</v>
      </c>
      <c r="B248" s="6" t="s">
        <v>178</v>
      </c>
      <c r="C248" s="6" t="s">
        <v>383</v>
      </c>
      <c r="D248" s="275" t="s">
        <v>173</v>
      </c>
      <c r="E248" s="8">
        <v>0</v>
      </c>
    </row>
    <row r="249" spans="1:5" x14ac:dyDescent="0.3">
      <c r="A249" s="6" t="s">
        <v>136</v>
      </c>
      <c r="B249" s="6" t="s">
        <v>165</v>
      </c>
      <c r="C249" s="6" t="s">
        <v>384</v>
      </c>
      <c r="D249" s="275" t="s">
        <v>140</v>
      </c>
      <c r="E249" s="8">
        <v>0</v>
      </c>
    </row>
    <row r="250" spans="1:5" x14ac:dyDescent="0.3">
      <c r="A250" s="6" t="s">
        <v>136</v>
      </c>
      <c r="B250" s="6" t="s">
        <v>137</v>
      </c>
      <c r="C250" s="6" t="s">
        <v>385</v>
      </c>
      <c r="D250" s="275" t="s">
        <v>140</v>
      </c>
      <c r="E250" s="8">
        <v>0</v>
      </c>
    </row>
    <row r="251" spans="1:5" x14ac:dyDescent="0.3">
      <c r="A251" s="6" t="s">
        <v>136</v>
      </c>
      <c r="B251" s="6" t="s">
        <v>138</v>
      </c>
      <c r="C251" s="6" t="s">
        <v>386</v>
      </c>
      <c r="D251" s="275" t="s">
        <v>140</v>
      </c>
      <c r="E251" s="8">
        <v>0</v>
      </c>
    </row>
    <row r="252" spans="1:5" x14ac:dyDescent="0.3">
      <c r="A252" s="6" t="s">
        <v>136</v>
      </c>
      <c r="B252" s="6" t="s">
        <v>184</v>
      </c>
      <c r="C252" s="11" t="s">
        <v>184</v>
      </c>
      <c r="D252" s="273" t="s">
        <v>444</v>
      </c>
      <c r="E252" s="12">
        <v>0.1</v>
      </c>
    </row>
    <row r="253" spans="1:5" x14ac:dyDescent="0.3">
      <c r="A253" s="6" t="s">
        <v>141</v>
      </c>
      <c r="B253" s="6" t="s">
        <v>147</v>
      </c>
      <c r="C253" s="13" t="s">
        <v>387</v>
      </c>
      <c r="D253" s="276" t="s">
        <v>445</v>
      </c>
      <c r="E253" s="14">
        <v>0.05</v>
      </c>
    </row>
    <row r="254" spans="1:5" x14ac:dyDescent="0.3">
      <c r="A254" s="6" t="s">
        <v>149</v>
      </c>
      <c r="B254" s="6" t="s">
        <v>161</v>
      </c>
      <c r="C254" s="6" t="s">
        <v>388</v>
      </c>
      <c r="D254" s="275" t="s">
        <v>144</v>
      </c>
      <c r="E254" s="8">
        <v>0</v>
      </c>
    </row>
    <row r="255" spans="1:5" x14ac:dyDescent="0.3">
      <c r="A255" s="6" t="s">
        <v>152</v>
      </c>
      <c r="B255" s="6" t="s">
        <v>155</v>
      </c>
      <c r="C255" s="6" t="s">
        <v>389</v>
      </c>
      <c r="D255" s="275" t="s">
        <v>140</v>
      </c>
      <c r="E255" s="8">
        <v>0</v>
      </c>
    </row>
    <row r="256" spans="1:5" x14ac:dyDescent="0.3">
      <c r="A256" s="6" t="s">
        <v>145</v>
      </c>
      <c r="B256" s="6" t="s">
        <v>145</v>
      </c>
      <c r="C256" s="6" t="s">
        <v>390</v>
      </c>
      <c r="D256" s="275" t="s">
        <v>140</v>
      </c>
      <c r="E256" s="8">
        <v>0</v>
      </c>
    </row>
    <row r="257" spans="1:5" x14ac:dyDescent="0.3">
      <c r="A257" s="6" t="s">
        <v>152</v>
      </c>
      <c r="B257" s="6" t="s">
        <v>267</v>
      </c>
      <c r="C257" s="6" t="s">
        <v>391</v>
      </c>
      <c r="D257" s="275" t="s">
        <v>140</v>
      </c>
      <c r="E257" s="8">
        <v>0</v>
      </c>
    </row>
    <row r="258" spans="1:5" x14ac:dyDescent="0.3">
      <c r="A258" s="6" t="s">
        <v>141</v>
      </c>
      <c r="B258" s="6" t="s">
        <v>147</v>
      </c>
      <c r="C258" s="13" t="s">
        <v>392</v>
      </c>
      <c r="D258" s="276" t="s">
        <v>445</v>
      </c>
      <c r="E258" s="14">
        <v>0.05</v>
      </c>
    </row>
    <row r="259" spans="1:5" x14ac:dyDescent="0.3">
      <c r="A259" s="6" t="s">
        <v>136</v>
      </c>
      <c r="B259" s="6" t="s">
        <v>184</v>
      </c>
      <c r="C259" s="6" t="s">
        <v>393</v>
      </c>
      <c r="D259" s="275" t="s">
        <v>140</v>
      </c>
      <c r="E259" s="8">
        <v>0</v>
      </c>
    </row>
    <row r="260" spans="1:5" x14ac:dyDescent="0.3">
      <c r="A260" s="6" t="s">
        <v>136</v>
      </c>
      <c r="B260" s="6" t="s">
        <v>184</v>
      </c>
      <c r="C260" s="6" t="s">
        <v>394</v>
      </c>
      <c r="D260" s="275" t="s">
        <v>164</v>
      </c>
      <c r="E260" s="8">
        <v>0</v>
      </c>
    </row>
    <row r="261" spans="1:5" x14ac:dyDescent="0.3">
      <c r="A261" s="6" t="s">
        <v>141</v>
      </c>
      <c r="B261" s="6" t="s">
        <v>147</v>
      </c>
      <c r="C261" s="13" t="s">
        <v>395</v>
      </c>
      <c r="D261" s="276" t="s">
        <v>445</v>
      </c>
      <c r="E261" s="14">
        <v>0.05</v>
      </c>
    </row>
    <row r="262" spans="1:5" x14ac:dyDescent="0.3">
      <c r="A262" s="6" t="s">
        <v>141</v>
      </c>
      <c r="B262" s="6" t="s">
        <v>142</v>
      </c>
      <c r="C262" s="13" t="s">
        <v>396</v>
      </c>
      <c r="D262" s="276" t="s">
        <v>445</v>
      </c>
      <c r="E262" s="14">
        <v>0.05</v>
      </c>
    </row>
    <row r="263" spans="1:5" x14ac:dyDescent="0.3">
      <c r="A263" s="6" t="s">
        <v>149</v>
      </c>
      <c r="B263" s="6" t="s">
        <v>161</v>
      </c>
      <c r="C263" s="6" t="s">
        <v>397</v>
      </c>
      <c r="D263" s="275" t="s">
        <v>140</v>
      </c>
      <c r="E263" s="8">
        <v>0</v>
      </c>
    </row>
    <row r="264" spans="1:5" x14ac:dyDescent="0.3">
      <c r="A264" s="6" t="s">
        <v>152</v>
      </c>
      <c r="B264" s="6" t="s">
        <v>157</v>
      </c>
      <c r="C264" s="6" t="s">
        <v>157</v>
      </c>
      <c r="D264" s="275" t="s">
        <v>144</v>
      </c>
      <c r="E264" s="8">
        <v>0</v>
      </c>
    </row>
    <row r="265" spans="1:5" x14ac:dyDescent="0.3">
      <c r="A265" s="6" t="s">
        <v>141</v>
      </c>
      <c r="B265" s="6" t="s">
        <v>142</v>
      </c>
      <c r="C265" s="6" t="s">
        <v>398</v>
      </c>
      <c r="D265" s="275" t="s">
        <v>140</v>
      </c>
      <c r="E265" s="8">
        <v>0</v>
      </c>
    </row>
    <row r="266" spans="1:5" x14ac:dyDescent="0.3">
      <c r="A266" s="6" t="s">
        <v>141</v>
      </c>
      <c r="B266" s="6" t="s">
        <v>142</v>
      </c>
      <c r="C266" s="6" t="s">
        <v>399</v>
      </c>
      <c r="D266" s="275" t="s">
        <v>144</v>
      </c>
      <c r="E266" s="8">
        <v>0</v>
      </c>
    </row>
    <row r="267" spans="1:5" x14ac:dyDescent="0.3">
      <c r="A267" s="6" t="s">
        <v>149</v>
      </c>
      <c r="B267" s="6" t="s">
        <v>150</v>
      </c>
      <c r="C267" s="6" t="s">
        <v>150</v>
      </c>
      <c r="D267" s="275" t="s">
        <v>144</v>
      </c>
      <c r="E267" s="8">
        <v>0</v>
      </c>
    </row>
    <row r="268" spans="1:5" x14ac:dyDescent="0.3">
      <c r="A268" s="6" t="s">
        <v>152</v>
      </c>
      <c r="B268" s="6" t="s">
        <v>170</v>
      </c>
      <c r="C268" s="6" t="s">
        <v>400</v>
      </c>
      <c r="D268" s="275" t="s">
        <v>164</v>
      </c>
      <c r="E268" s="8">
        <v>0</v>
      </c>
    </row>
    <row r="269" spans="1:5" x14ac:dyDescent="0.3">
      <c r="A269" s="6" t="s">
        <v>141</v>
      </c>
      <c r="B269" s="6" t="s">
        <v>142</v>
      </c>
      <c r="C269" s="6" t="s">
        <v>401</v>
      </c>
      <c r="D269" s="275" t="s">
        <v>140</v>
      </c>
      <c r="E269" s="8">
        <v>0</v>
      </c>
    </row>
    <row r="270" spans="1:5" x14ac:dyDescent="0.3">
      <c r="A270" s="6" t="s">
        <v>145</v>
      </c>
      <c r="B270" s="6" t="s">
        <v>159</v>
      </c>
      <c r="C270" s="11" t="s">
        <v>159</v>
      </c>
      <c r="D270" s="273" t="s">
        <v>444</v>
      </c>
      <c r="E270" s="12">
        <v>0.1</v>
      </c>
    </row>
    <row r="271" spans="1:5" x14ac:dyDescent="0.3">
      <c r="A271" s="6" t="s">
        <v>152</v>
      </c>
      <c r="B271" s="6" t="s">
        <v>153</v>
      </c>
      <c r="C271" s="6" t="s">
        <v>153</v>
      </c>
      <c r="D271" s="275" t="s">
        <v>164</v>
      </c>
      <c r="E271" s="8">
        <v>0</v>
      </c>
    </row>
    <row r="272" spans="1:5" x14ac:dyDescent="0.3">
      <c r="A272" s="6" t="s">
        <v>141</v>
      </c>
      <c r="B272" s="6" t="s">
        <v>147</v>
      </c>
      <c r="C272" s="13" t="s">
        <v>402</v>
      </c>
      <c r="D272" s="276" t="s">
        <v>445</v>
      </c>
      <c r="E272" s="14">
        <v>0.05</v>
      </c>
    </row>
    <row r="273" spans="1:5" x14ac:dyDescent="0.3">
      <c r="A273" s="6" t="s">
        <v>152</v>
      </c>
      <c r="B273" s="6" t="s">
        <v>261</v>
      </c>
      <c r="C273" s="6" t="s">
        <v>403</v>
      </c>
      <c r="D273" s="275" t="s">
        <v>140</v>
      </c>
      <c r="E273" s="8">
        <v>0</v>
      </c>
    </row>
    <row r="274" spans="1:5" x14ac:dyDescent="0.3">
      <c r="A274" s="6" t="s">
        <v>149</v>
      </c>
      <c r="B274" s="6" t="s">
        <v>150</v>
      </c>
      <c r="C274" s="6" t="s">
        <v>404</v>
      </c>
      <c r="D274" s="275" t="s">
        <v>140</v>
      </c>
      <c r="E274" s="8">
        <v>0</v>
      </c>
    </row>
    <row r="275" spans="1:5" x14ac:dyDescent="0.3">
      <c r="A275" s="6" t="s">
        <v>145</v>
      </c>
      <c r="B275" s="6" t="s">
        <v>159</v>
      </c>
      <c r="C275" s="6" t="s">
        <v>405</v>
      </c>
      <c r="D275" s="275" t="s">
        <v>140</v>
      </c>
      <c r="E275" s="8">
        <v>0</v>
      </c>
    </row>
    <row r="276" spans="1:5" x14ac:dyDescent="0.3">
      <c r="A276" s="6" t="s">
        <v>145</v>
      </c>
      <c r="B276" s="6" t="s">
        <v>159</v>
      </c>
      <c r="C276" s="6" t="s">
        <v>406</v>
      </c>
      <c r="D276" s="275" t="s">
        <v>173</v>
      </c>
      <c r="E276" s="8">
        <v>0</v>
      </c>
    </row>
    <row r="277" spans="1:5" x14ac:dyDescent="0.3">
      <c r="A277" s="6" t="s">
        <v>136</v>
      </c>
      <c r="B277" s="6" t="s">
        <v>180</v>
      </c>
      <c r="C277" s="6" t="s">
        <v>407</v>
      </c>
      <c r="D277" s="275" t="s">
        <v>140</v>
      </c>
      <c r="E277" s="8">
        <v>0</v>
      </c>
    </row>
    <row r="278" spans="1:5" x14ac:dyDescent="0.3">
      <c r="A278" s="6" t="s">
        <v>136</v>
      </c>
      <c r="B278" s="6" t="s">
        <v>138</v>
      </c>
      <c r="C278" s="6" t="s">
        <v>408</v>
      </c>
      <c r="D278" s="275" t="s">
        <v>140</v>
      </c>
      <c r="E278" s="8">
        <v>0</v>
      </c>
    </row>
    <row r="279" spans="1:5" x14ac:dyDescent="0.3">
      <c r="A279" s="6" t="s">
        <v>152</v>
      </c>
      <c r="B279" s="6" t="s">
        <v>155</v>
      </c>
      <c r="C279" s="6" t="s">
        <v>409</v>
      </c>
      <c r="D279" s="275" t="s">
        <v>144</v>
      </c>
      <c r="E279" s="8">
        <v>0</v>
      </c>
    </row>
    <row r="280" spans="1:5" x14ac:dyDescent="0.3">
      <c r="A280" s="6" t="s">
        <v>149</v>
      </c>
      <c r="B280" s="6" t="s">
        <v>150</v>
      </c>
      <c r="C280" s="6" t="s">
        <v>410</v>
      </c>
      <c r="D280" s="275" t="s">
        <v>140</v>
      </c>
      <c r="E280" s="8">
        <v>0</v>
      </c>
    </row>
    <row r="281" spans="1:5" x14ac:dyDescent="0.3">
      <c r="A281" s="6" t="s">
        <v>141</v>
      </c>
      <c r="B281" s="6" t="s">
        <v>147</v>
      </c>
      <c r="C281" s="13" t="s">
        <v>411</v>
      </c>
      <c r="D281" s="276" t="s">
        <v>445</v>
      </c>
      <c r="E281" s="14">
        <v>0.05</v>
      </c>
    </row>
    <row r="282" spans="1:5" x14ac:dyDescent="0.3">
      <c r="A282" s="6" t="s">
        <v>152</v>
      </c>
      <c r="B282" s="6" t="s">
        <v>261</v>
      </c>
      <c r="C282" s="6" t="s">
        <v>412</v>
      </c>
      <c r="D282" s="275" t="s">
        <v>140</v>
      </c>
      <c r="E282" s="8">
        <v>0</v>
      </c>
    </row>
    <row r="283" spans="1:5" x14ac:dyDescent="0.3">
      <c r="A283" s="6" t="s">
        <v>145</v>
      </c>
      <c r="B283" s="6" t="s">
        <v>159</v>
      </c>
      <c r="C283" s="6" t="s">
        <v>413</v>
      </c>
      <c r="D283" s="275" t="s">
        <v>140</v>
      </c>
      <c r="E283" s="8">
        <v>0</v>
      </c>
    </row>
    <row r="284" spans="1:5" x14ac:dyDescent="0.3">
      <c r="A284" s="6" t="s">
        <v>136</v>
      </c>
      <c r="B284" s="6" t="s">
        <v>180</v>
      </c>
      <c r="C284" s="6" t="s">
        <v>414</v>
      </c>
      <c r="D284" s="275" t="s">
        <v>164</v>
      </c>
      <c r="E284" s="8">
        <v>0</v>
      </c>
    </row>
    <row r="285" spans="1:5" x14ac:dyDescent="0.3">
      <c r="A285" s="6" t="s">
        <v>152</v>
      </c>
      <c r="B285" s="6" t="s">
        <v>155</v>
      </c>
      <c r="C285" s="6" t="s">
        <v>415</v>
      </c>
      <c r="D285" s="275" t="s">
        <v>173</v>
      </c>
      <c r="E285" s="8">
        <v>0</v>
      </c>
    </row>
    <row r="286" spans="1:5" x14ac:dyDescent="0.3">
      <c r="A286" s="6" t="s">
        <v>141</v>
      </c>
      <c r="B286" s="6" t="s">
        <v>147</v>
      </c>
      <c r="C286" s="13" t="s">
        <v>416</v>
      </c>
      <c r="D286" s="276" t="s">
        <v>445</v>
      </c>
      <c r="E286" s="14">
        <v>0.05</v>
      </c>
    </row>
    <row r="287" spans="1:5" x14ac:dyDescent="0.3">
      <c r="A287" s="6" t="s">
        <v>136</v>
      </c>
      <c r="B287" s="6" t="s">
        <v>180</v>
      </c>
      <c r="C287" s="6" t="s">
        <v>417</v>
      </c>
      <c r="D287" s="275" t="s">
        <v>140</v>
      </c>
      <c r="E287" s="8">
        <v>0</v>
      </c>
    </row>
    <row r="288" spans="1:5" x14ac:dyDescent="0.3">
      <c r="A288" s="6" t="s">
        <v>152</v>
      </c>
      <c r="B288" s="6" t="s">
        <v>157</v>
      </c>
      <c r="C288" s="6" t="s">
        <v>418</v>
      </c>
      <c r="D288" s="275" t="s">
        <v>140</v>
      </c>
      <c r="E288" s="8">
        <v>0</v>
      </c>
    </row>
    <row r="289" spans="1:5" x14ac:dyDescent="0.3">
      <c r="A289" s="6" t="s">
        <v>145</v>
      </c>
      <c r="B289" s="6" t="s">
        <v>145</v>
      </c>
      <c r="C289" s="6" t="s">
        <v>419</v>
      </c>
      <c r="D289" s="275" t="s">
        <v>140</v>
      </c>
      <c r="E289" s="8">
        <v>0</v>
      </c>
    </row>
    <row r="290" spans="1:5" x14ac:dyDescent="0.3">
      <c r="A290" s="6" t="s">
        <v>145</v>
      </c>
      <c r="B290" s="6" t="s">
        <v>178</v>
      </c>
      <c r="C290" s="6" t="s">
        <v>420</v>
      </c>
      <c r="D290" s="275" t="s">
        <v>140</v>
      </c>
      <c r="E290" s="8">
        <v>0</v>
      </c>
    </row>
    <row r="291" spans="1:5" x14ac:dyDescent="0.3">
      <c r="A291" s="6" t="s">
        <v>152</v>
      </c>
      <c r="B291" s="6" t="s">
        <v>157</v>
      </c>
      <c r="C291" s="6" t="s">
        <v>421</v>
      </c>
      <c r="D291" s="275" t="s">
        <v>140</v>
      </c>
      <c r="E291" s="8">
        <v>0</v>
      </c>
    </row>
    <row r="292" spans="1:5" x14ac:dyDescent="0.3">
      <c r="A292" s="6" t="s">
        <v>145</v>
      </c>
      <c r="B292" s="6" t="s">
        <v>145</v>
      </c>
      <c r="C292" s="6" t="s">
        <v>422</v>
      </c>
      <c r="D292" s="275" t="s">
        <v>140</v>
      </c>
      <c r="E292" s="8">
        <v>0</v>
      </c>
    </row>
    <row r="293" spans="1:5" x14ac:dyDescent="0.3">
      <c r="A293" s="6" t="s">
        <v>136</v>
      </c>
      <c r="B293" s="6" t="s">
        <v>199</v>
      </c>
      <c r="C293" s="6" t="s">
        <v>423</v>
      </c>
      <c r="D293" s="275" t="s">
        <v>140</v>
      </c>
      <c r="E293" s="8">
        <v>0</v>
      </c>
    </row>
    <row r="294" spans="1:5" x14ac:dyDescent="0.3">
      <c r="A294" s="6" t="s">
        <v>145</v>
      </c>
      <c r="B294" s="6" t="s">
        <v>145</v>
      </c>
      <c r="C294" s="6" t="s">
        <v>424</v>
      </c>
      <c r="D294" s="275" t="s">
        <v>140</v>
      </c>
      <c r="E294" s="8">
        <v>0</v>
      </c>
    </row>
    <row r="295" spans="1:5" x14ac:dyDescent="0.3">
      <c r="A295" s="6" t="s">
        <v>145</v>
      </c>
      <c r="B295" s="6" t="s">
        <v>145</v>
      </c>
      <c r="C295" s="6" t="s">
        <v>425</v>
      </c>
      <c r="D295" s="275" t="s">
        <v>140</v>
      </c>
      <c r="E295" s="8">
        <v>0</v>
      </c>
    </row>
    <row r="296" spans="1:5" x14ac:dyDescent="0.3">
      <c r="A296" s="6" t="s">
        <v>141</v>
      </c>
      <c r="B296" s="6" t="s">
        <v>147</v>
      </c>
      <c r="C296" s="13" t="s">
        <v>426</v>
      </c>
      <c r="D296" s="276" t="s">
        <v>445</v>
      </c>
      <c r="E296" s="14">
        <v>0.05</v>
      </c>
    </row>
    <row r="297" spans="1:5" x14ac:dyDescent="0.3">
      <c r="A297" s="6" t="s">
        <v>152</v>
      </c>
      <c r="B297" s="6" t="s">
        <v>170</v>
      </c>
      <c r="C297" s="6" t="s">
        <v>427</v>
      </c>
      <c r="D297" s="275" t="s">
        <v>173</v>
      </c>
      <c r="E297" s="8">
        <v>0</v>
      </c>
    </row>
    <row r="298" spans="1:5" x14ac:dyDescent="0.3">
      <c r="A298" s="6" t="s">
        <v>136</v>
      </c>
      <c r="B298" s="6" t="s">
        <v>180</v>
      </c>
      <c r="C298" s="6" t="s">
        <v>428</v>
      </c>
      <c r="D298" s="275" t="s">
        <v>140</v>
      </c>
      <c r="E298" s="8">
        <v>0</v>
      </c>
    </row>
    <row r="299" spans="1:5" x14ac:dyDescent="0.3">
      <c r="A299" s="6" t="s">
        <v>136</v>
      </c>
      <c r="B299" s="6" t="s">
        <v>165</v>
      </c>
      <c r="C299" s="6" t="s">
        <v>429</v>
      </c>
      <c r="D299" s="275" t="s">
        <v>140</v>
      </c>
      <c r="E299" s="8">
        <v>0</v>
      </c>
    </row>
    <row r="300" spans="1:5" x14ac:dyDescent="0.3">
      <c r="A300" s="6" t="s">
        <v>141</v>
      </c>
      <c r="B300" s="6" t="s">
        <v>147</v>
      </c>
      <c r="C300" s="13" t="s">
        <v>430</v>
      </c>
      <c r="D300" s="276" t="s">
        <v>445</v>
      </c>
      <c r="E300" s="14">
        <v>0.05</v>
      </c>
    </row>
    <row r="301" spans="1:5" x14ac:dyDescent="0.3">
      <c r="A301" s="6" t="s">
        <v>145</v>
      </c>
      <c r="B301" s="6" t="s">
        <v>145</v>
      </c>
      <c r="C301" s="6" t="s">
        <v>431</v>
      </c>
      <c r="D301" s="275" t="s">
        <v>140</v>
      </c>
      <c r="E301" s="8">
        <v>0</v>
      </c>
    </row>
    <row r="302" spans="1:5" x14ac:dyDescent="0.3">
      <c r="A302" s="6" t="s">
        <v>149</v>
      </c>
      <c r="B302" s="6" t="s">
        <v>161</v>
      </c>
      <c r="C302" s="6" t="s">
        <v>432</v>
      </c>
      <c r="D302" s="275" t="s">
        <v>173</v>
      </c>
      <c r="E302" s="8">
        <v>0</v>
      </c>
    </row>
    <row r="303" spans="1:5" x14ac:dyDescent="0.3">
      <c r="A303" s="6" t="s">
        <v>152</v>
      </c>
      <c r="B303" s="6" t="s">
        <v>261</v>
      </c>
      <c r="C303" s="6" t="s">
        <v>433</v>
      </c>
      <c r="D303" s="275" t="s">
        <v>140</v>
      </c>
      <c r="E303" s="8">
        <v>0</v>
      </c>
    </row>
    <row r="304" spans="1:5" x14ac:dyDescent="0.3">
      <c r="A304" s="6" t="s">
        <v>136</v>
      </c>
      <c r="B304" s="6" t="s">
        <v>137</v>
      </c>
      <c r="C304" s="6" t="s">
        <v>434</v>
      </c>
      <c r="D304" s="275" t="s">
        <v>164</v>
      </c>
      <c r="E304" s="8">
        <v>0</v>
      </c>
    </row>
    <row r="305" spans="1:5" x14ac:dyDescent="0.3">
      <c r="A305" s="6" t="s">
        <v>141</v>
      </c>
      <c r="B305" s="6" t="s">
        <v>142</v>
      </c>
      <c r="C305" s="6" t="s">
        <v>435</v>
      </c>
      <c r="D305" s="275" t="s">
        <v>140</v>
      </c>
      <c r="E305" s="8">
        <v>0</v>
      </c>
    </row>
    <row r="306" spans="1:5" x14ac:dyDescent="0.3">
      <c r="A306" s="6" t="s">
        <v>152</v>
      </c>
      <c r="B306" s="6" t="s">
        <v>170</v>
      </c>
      <c r="C306" s="6" t="s">
        <v>436</v>
      </c>
      <c r="D306" s="275" t="s">
        <v>140</v>
      </c>
      <c r="E306" s="8">
        <v>0</v>
      </c>
    </row>
    <row r="307" spans="1:5" x14ac:dyDescent="0.3">
      <c r="A307" s="6" t="s">
        <v>136</v>
      </c>
      <c r="B307" s="6" t="s">
        <v>138</v>
      </c>
      <c r="C307" s="6" t="s">
        <v>437</v>
      </c>
      <c r="D307" s="275" t="s">
        <v>140</v>
      </c>
      <c r="E307" s="8">
        <v>0</v>
      </c>
    </row>
    <row r="308" spans="1:5" x14ac:dyDescent="0.3">
      <c r="A308" s="6" t="s">
        <v>149</v>
      </c>
      <c r="B308" s="6" t="s">
        <v>161</v>
      </c>
      <c r="C308" s="6" t="s">
        <v>438</v>
      </c>
      <c r="D308" s="275" t="s">
        <v>140</v>
      </c>
      <c r="E308" s="8">
        <v>0</v>
      </c>
    </row>
    <row r="309" spans="1:5" x14ac:dyDescent="0.3">
      <c r="A309" s="6" t="s">
        <v>136</v>
      </c>
      <c r="B309" s="6" t="s">
        <v>199</v>
      </c>
      <c r="C309" s="6" t="s">
        <v>439</v>
      </c>
      <c r="D309" s="275" t="s">
        <v>140</v>
      </c>
      <c r="E309" s="8">
        <v>0</v>
      </c>
    </row>
    <row r="310" spans="1:5" x14ac:dyDescent="0.3">
      <c r="A310" s="6" t="s">
        <v>152</v>
      </c>
      <c r="B310" s="6" t="s">
        <v>155</v>
      </c>
      <c r="C310" s="6" t="s">
        <v>440</v>
      </c>
      <c r="D310" s="275" t="s">
        <v>173</v>
      </c>
      <c r="E310" s="8">
        <v>0</v>
      </c>
    </row>
    <row r="311" spans="1:5" x14ac:dyDescent="0.3">
      <c r="A311" s="6" t="s">
        <v>145</v>
      </c>
      <c r="B311" s="6" t="s">
        <v>145</v>
      </c>
      <c r="C311" s="6" t="s">
        <v>441</v>
      </c>
      <c r="D311" s="275" t="s">
        <v>140</v>
      </c>
      <c r="E311" s="8">
        <v>0</v>
      </c>
    </row>
  </sheetData>
  <autoFilter ref="A1:E311"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1"/>
  <sheetViews>
    <sheetView workbookViewId="0">
      <selection sqref="A1:R11"/>
    </sheetView>
  </sheetViews>
  <sheetFormatPr defaultRowHeight="14.4" x14ac:dyDescent="0.3"/>
  <cols>
    <col min="1" max="14" width="7.5546875" customWidth="1"/>
  </cols>
  <sheetData>
    <row r="1" spans="1:18" x14ac:dyDescent="0.3">
      <c r="A1" s="18" t="s">
        <v>26</v>
      </c>
      <c r="B1" s="344" t="s">
        <v>27</v>
      </c>
      <c r="C1" s="345">
        <v>1</v>
      </c>
      <c r="D1" s="346">
        <v>2</v>
      </c>
      <c r="E1" s="346">
        <v>3</v>
      </c>
      <c r="F1" s="346">
        <v>4</v>
      </c>
      <c r="G1" s="346">
        <v>5</v>
      </c>
      <c r="H1" s="346">
        <v>6</v>
      </c>
      <c r="I1" s="346">
        <v>7</v>
      </c>
      <c r="J1" s="347">
        <v>8</v>
      </c>
      <c r="K1" s="347">
        <v>9</v>
      </c>
      <c r="L1" s="347">
        <v>10</v>
      </c>
      <c r="M1" s="347">
        <v>11</v>
      </c>
      <c r="N1" s="347">
        <v>12</v>
      </c>
      <c r="O1" s="348">
        <v>13</v>
      </c>
      <c r="P1" s="348">
        <v>14</v>
      </c>
      <c r="Q1" s="347">
        <v>15</v>
      </c>
      <c r="R1" s="349">
        <v>16</v>
      </c>
    </row>
    <row r="2" spans="1:18" x14ac:dyDescent="0.3">
      <c r="A2" s="334" t="s">
        <v>28</v>
      </c>
      <c r="B2" s="336"/>
      <c r="C2" s="350" t="s">
        <v>1457</v>
      </c>
      <c r="D2" s="332" t="s">
        <v>1457</v>
      </c>
      <c r="E2" s="332" t="s">
        <v>1457</v>
      </c>
      <c r="F2" s="332" t="s">
        <v>1457</v>
      </c>
      <c r="G2" s="332" t="s">
        <v>1457</v>
      </c>
      <c r="H2" s="332" t="s">
        <v>1457</v>
      </c>
      <c r="I2" s="332" t="s">
        <v>1457</v>
      </c>
      <c r="J2" s="332" t="s">
        <v>1457</v>
      </c>
      <c r="K2" s="332" t="s">
        <v>1457</v>
      </c>
      <c r="L2" s="332" t="s">
        <v>1457</v>
      </c>
      <c r="M2" s="332" t="s">
        <v>1457</v>
      </c>
      <c r="N2" s="332" t="s">
        <v>1457</v>
      </c>
      <c r="O2" s="332" t="s">
        <v>1457</v>
      </c>
      <c r="P2" s="332" t="s">
        <v>1457</v>
      </c>
      <c r="Q2" s="332" t="s">
        <v>1457</v>
      </c>
      <c r="R2" s="356" t="s">
        <v>1457</v>
      </c>
    </row>
    <row r="3" spans="1:18" x14ac:dyDescent="0.3">
      <c r="A3" s="335">
        <v>0</v>
      </c>
      <c r="B3" s="336"/>
      <c r="C3" s="337">
        <v>42</v>
      </c>
      <c r="D3" s="332" t="s">
        <v>1457</v>
      </c>
      <c r="E3" s="332" t="s">
        <v>1457</v>
      </c>
      <c r="F3" s="332" t="s">
        <v>1457</v>
      </c>
      <c r="G3" s="332" t="s">
        <v>1457</v>
      </c>
      <c r="H3" s="332" t="s">
        <v>1457</v>
      </c>
      <c r="I3" s="332" t="s">
        <v>1457</v>
      </c>
      <c r="J3" s="332" t="s">
        <v>1457</v>
      </c>
      <c r="K3" s="332" t="s">
        <v>1457</v>
      </c>
      <c r="L3" s="332" t="s">
        <v>1457</v>
      </c>
      <c r="M3" s="332" t="s">
        <v>1457</v>
      </c>
      <c r="N3" s="332" t="s">
        <v>1457</v>
      </c>
      <c r="O3" s="332" t="s">
        <v>1457</v>
      </c>
      <c r="P3" s="332" t="s">
        <v>1457</v>
      </c>
      <c r="Q3" s="332" t="s">
        <v>1457</v>
      </c>
      <c r="R3" s="356" t="s">
        <v>1457</v>
      </c>
    </row>
    <row r="4" spans="1:18" x14ac:dyDescent="0.3">
      <c r="A4" s="335">
        <v>1</v>
      </c>
      <c r="B4" s="336"/>
      <c r="C4" s="338">
        <v>25</v>
      </c>
      <c r="D4" s="333">
        <v>60</v>
      </c>
      <c r="E4" s="332" t="s">
        <v>1457</v>
      </c>
      <c r="F4" s="332" t="s">
        <v>1457</v>
      </c>
      <c r="G4" s="332" t="s">
        <v>1457</v>
      </c>
      <c r="H4" s="332" t="s">
        <v>1457</v>
      </c>
      <c r="I4" s="332" t="s">
        <v>1457</v>
      </c>
      <c r="J4" s="332" t="s">
        <v>1457</v>
      </c>
      <c r="K4" s="332" t="s">
        <v>1457</v>
      </c>
      <c r="L4" s="332" t="s">
        <v>1457</v>
      </c>
      <c r="M4" s="332" t="s">
        <v>1457</v>
      </c>
      <c r="N4" s="332" t="s">
        <v>1457</v>
      </c>
      <c r="O4" s="332" t="s">
        <v>1457</v>
      </c>
      <c r="P4" s="332" t="s">
        <v>1457</v>
      </c>
      <c r="Q4" s="332" t="s">
        <v>1457</v>
      </c>
      <c r="R4" s="356" t="s">
        <v>1457</v>
      </c>
    </row>
    <row r="5" spans="1:18" x14ac:dyDescent="0.3">
      <c r="A5" s="335">
        <v>2</v>
      </c>
      <c r="B5" s="336"/>
      <c r="C5" s="341" t="s">
        <v>1457</v>
      </c>
      <c r="D5" s="339">
        <v>50</v>
      </c>
      <c r="E5" s="333">
        <v>76</v>
      </c>
      <c r="F5" s="333">
        <v>84</v>
      </c>
      <c r="G5" s="332" t="s">
        <v>1457</v>
      </c>
      <c r="H5" s="332" t="s">
        <v>1457</v>
      </c>
      <c r="I5" s="332" t="s">
        <v>1457</v>
      </c>
      <c r="J5" s="332" t="s">
        <v>1457</v>
      </c>
      <c r="K5" s="332" t="s">
        <v>1457</v>
      </c>
      <c r="L5" s="332" t="s">
        <v>1457</v>
      </c>
      <c r="M5" s="332" t="s">
        <v>1457</v>
      </c>
      <c r="N5" s="332" t="s">
        <v>1457</v>
      </c>
      <c r="O5" s="332" t="s">
        <v>1457</v>
      </c>
      <c r="P5" s="332" t="s">
        <v>1457</v>
      </c>
      <c r="Q5" s="332" t="s">
        <v>1457</v>
      </c>
      <c r="R5" s="356" t="s">
        <v>1457</v>
      </c>
    </row>
    <row r="6" spans="1:18" x14ac:dyDescent="0.3">
      <c r="A6" s="335">
        <v>3</v>
      </c>
      <c r="B6" s="336"/>
      <c r="C6" s="341" t="s">
        <v>1457</v>
      </c>
      <c r="D6" s="271" t="s">
        <v>1457</v>
      </c>
      <c r="E6" s="339">
        <v>75</v>
      </c>
      <c r="F6" s="333">
        <v>90</v>
      </c>
      <c r="G6" s="333">
        <v>100</v>
      </c>
      <c r="H6" s="333">
        <v>110</v>
      </c>
      <c r="I6" s="332" t="s">
        <v>1457</v>
      </c>
      <c r="J6" s="332" t="s">
        <v>1457</v>
      </c>
      <c r="K6" s="332" t="s">
        <v>1457</v>
      </c>
      <c r="L6" s="332" t="s">
        <v>1457</v>
      </c>
      <c r="M6" s="332" t="s">
        <v>1457</v>
      </c>
      <c r="N6" s="332" t="s">
        <v>1457</v>
      </c>
      <c r="O6" s="332" t="s">
        <v>1457</v>
      </c>
      <c r="P6" s="332" t="s">
        <v>1457</v>
      </c>
      <c r="Q6" s="332" t="s">
        <v>1457</v>
      </c>
      <c r="R6" s="356" t="s">
        <v>1457</v>
      </c>
    </row>
    <row r="7" spans="1:18" x14ac:dyDescent="0.3">
      <c r="A7" s="335">
        <v>4</v>
      </c>
      <c r="B7" s="336"/>
      <c r="C7" s="341" t="s">
        <v>1457</v>
      </c>
      <c r="D7" s="271" t="s">
        <v>1457</v>
      </c>
      <c r="E7" s="271" t="s">
        <v>1457</v>
      </c>
      <c r="F7" s="339">
        <v>100</v>
      </c>
      <c r="G7" s="333">
        <v>104</v>
      </c>
      <c r="H7" s="333">
        <v>114</v>
      </c>
      <c r="I7" s="333">
        <v>124</v>
      </c>
      <c r="J7" s="351">
        <v>134</v>
      </c>
      <c r="K7" s="332" t="s">
        <v>1457</v>
      </c>
      <c r="L7" s="332" t="s">
        <v>1457</v>
      </c>
      <c r="M7" s="332" t="s">
        <v>1457</v>
      </c>
      <c r="N7" s="332" t="s">
        <v>1457</v>
      </c>
      <c r="O7" s="332" t="s">
        <v>1457</v>
      </c>
      <c r="P7" s="332" t="s">
        <v>1457</v>
      </c>
      <c r="Q7" s="332" t="s">
        <v>1457</v>
      </c>
      <c r="R7" s="356" t="s">
        <v>1457</v>
      </c>
    </row>
    <row r="8" spans="1:18" x14ac:dyDescent="0.3">
      <c r="A8" s="335">
        <v>5</v>
      </c>
      <c r="B8" s="336"/>
      <c r="C8" s="341" t="s">
        <v>1457</v>
      </c>
      <c r="D8" s="271" t="s">
        <v>1457</v>
      </c>
      <c r="E8" s="271" t="s">
        <v>1457</v>
      </c>
      <c r="F8" s="271" t="s">
        <v>1457</v>
      </c>
      <c r="G8" s="339">
        <v>125</v>
      </c>
      <c r="H8" s="333">
        <v>118</v>
      </c>
      <c r="I8" s="333">
        <v>128</v>
      </c>
      <c r="J8" s="351">
        <v>138</v>
      </c>
      <c r="K8" s="351">
        <v>148</v>
      </c>
      <c r="L8" s="351">
        <v>158</v>
      </c>
      <c r="M8" s="332" t="s">
        <v>1457</v>
      </c>
      <c r="N8" s="332" t="s">
        <v>1457</v>
      </c>
      <c r="O8" s="332" t="s">
        <v>1457</v>
      </c>
      <c r="P8" s="332" t="s">
        <v>1457</v>
      </c>
      <c r="Q8" s="332" t="s">
        <v>1457</v>
      </c>
      <c r="R8" s="356" t="s">
        <v>1457</v>
      </c>
    </row>
    <row r="9" spans="1:18" x14ac:dyDescent="0.3">
      <c r="A9" s="335">
        <v>6</v>
      </c>
      <c r="B9" s="336"/>
      <c r="C9" s="341" t="s">
        <v>1457</v>
      </c>
      <c r="D9" s="271" t="s">
        <v>1457</v>
      </c>
      <c r="E9" s="271" t="s">
        <v>1457</v>
      </c>
      <c r="F9" s="271" t="s">
        <v>1457</v>
      </c>
      <c r="G9" s="271" t="s">
        <v>1457</v>
      </c>
      <c r="H9" s="339">
        <v>150</v>
      </c>
      <c r="I9" s="333">
        <v>132</v>
      </c>
      <c r="J9" s="333">
        <v>142</v>
      </c>
      <c r="K9" s="333">
        <v>152</v>
      </c>
      <c r="L9" s="333">
        <v>162</v>
      </c>
      <c r="M9" s="333">
        <v>172</v>
      </c>
      <c r="N9" s="333">
        <v>182</v>
      </c>
      <c r="O9" s="270">
        <v>0</v>
      </c>
      <c r="P9" s="270" t="s">
        <v>1458</v>
      </c>
      <c r="Q9" s="332" t="s">
        <v>1457</v>
      </c>
      <c r="R9" s="356" t="s">
        <v>1457</v>
      </c>
    </row>
    <row r="10" spans="1:18" x14ac:dyDescent="0.3">
      <c r="A10" s="335">
        <v>7</v>
      </c>
      <c r="B10" s="336"/>
      <c r="C10" s="341" t="s">
        <v>1457</v>
      </c>
      <c r="D10" s="271" t="s">
        <v>1457</v>
      </c>
      <c r="E10" s="271" t="s">
        <v>1457</v>
      </c>
      <c r="F10" s="271" t="s">
        <v>1457</v>
      </c>
      <c r="G10" s="271" t="s">
        <v>1457</v>
      </c>
      <c r="H10" s="271" t="s">
        <v>1457</v>
      </c>
      <c r="I10" s="339">
        <v>175</v>
      </c>
      <c r="J10" s="333">
        <v>146</v>
      </c>
      <c r="K10" s="333">
        <v>156</v>
      </c>
      <c r="L10" s="333">
        <v>166</v>
      </c>
      <c r="M10" s="333">
        <v>176</v>
      </c>
      <c r="N10" s="333">
        <v>186</v>
      </c>
      <c r="O10" s="355">
        <v>196</v>
      </c>
      <c r="P10" s="355">
        <v>206</v>
      </c>
      <c r="Q10" s="15" t="s">
        <v>1457</v>
      </c>
      <c r="R10" s="356" t="s">
        <v>1457</v>
      </c>
    </row>
    <row r="11" spans="1:18" ht="15" thickBot="1" x14ac:dyDescent="0.35">
      <c r="A11" s="335">
        <v>8</v>
      </c>
      <c r="B11" s="336"/>
      <c r="C11" s="342" t="s">
        <v>1457</v>
      </c>
      <c r="D11" s="343" t="s">
        <v>1457</v>
      </c>
      <c r="E11" s="343" t="s">
        <v>1457</v>
      </c>
      <c r="F11" s="343" t="s">
        <v>1457</v>
      </c>
      <c r="G11" s="343" t="s">
        <v>1457</v>
      </c>
      <c r="H11" s="343" t="s">
        <v>1457</v>
      </c>
      <c r="I11" s="343" t="s">
        <v>1457</v>
      </c>
      <c r="J11" s="340">
        <v>200</v>
      </c>
      <c r="K11" s="352">
        <v>160</v>
      </c>
      <c r="L11" s="352">
        <v>170</v>
      </c>
      <c r="M11" s="352">
        <v>180</v>
      </c>
      <c r="N11" s="352">
        <v>190</v>
      </c>
      <c r="O11" s="353">
        <v>200</v>
      </c>
      <c r="P11" s="353">
        <v>210</v>
      </c>
      <c r="Q11" s="353">
        <v>220</v>
      </c>
      <c r="R11" s="354">
        <v>230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3"/>
  <sheetViews>
    <sheetView workbookViewId="0">
      <selection activeCell="E4" sqref="E4:F4"/>
    </sheetView>
  </sheetViews>
  <sheetFormatPr defaultRowHeight="14.4" x14ac:dyDescent="0.3"/>
  <cols>
    <col min="1" max="1" width="12.77734375" customWidth="1"/>
    <col min="2" max="2" width="12.5546875" customWidth="1"/>
    <col min="3" max="3" width="11.21875" customWidth="1"/>
    <col min="11" max="11" width="24.21875" customWidth="1"/>
    <col min="13" max="13" width="21.5546875" customWidth="1"/>
    <col min="14" max="14" width="13.77734375" style="22" customWidth="1"/>
    <col min="15" max="15" width="23.5546875" style="2" bestFit="1" customWidth="1"/>
    <col min="16" max="16" width="28.21875" customWidth="1"/>
    <col min="17" max="17" width="58.77734375" customWidth="1"/>
    <col min="18" max="18" width="9.21875" customWidth="1"/>
  </cols>
  <sheetData>
    <row r="1" spans="1:18" ht="21" x14ac:dyDescent="0.4">
      <c r="A1" s="24" t="s">
        <v>446</v>
      </c>
      <c r="B1" s="24" t="s">
        <v>447</v>
      </c>
      <c r="C1" s="24" t="s">
        <v>448</v>
      </c>
      <c r="D1" s="24" t="s">
        <v>592</v>
      </c>
      <c r="E1" s="24" t="s">
        <v>603</v>
      </c>
      <c r="F1" s="24" t="s">
        <v>560</v>
      </c>
      <c r="G1" s="24" t="s">
        <v>455</v>
      </c>
      <c r="H1" s="24" t="s">
        <v>456</v>
      </c>
      <c r="I1" s="24" t="s">
        <v>459</v>
      </c>
      <c r="J1" s="24" t="s">
        <v>467</v>
      </c>
      <c r="K1" s="19" t="s">
        <v>586</v>
      </c>
      <c r="L1" s="24" t="s">
        <v>577</v>
      </c>
      <c r="M1" s="24" t="s">
        <v>456</v>
      </c>
      <c r="N1" s="25" t="s">
        <v>580</v>
      </c>
      <c r="O1" s="19" t="s">
        <v>626</v>
      </c>
      <c r="P1" s="24" t="s">
        <v>579</v>
      </c>
      <c r="Q1" s="322" t="s">
        <v>604</v>
      </c>
      <c r="R1" s="323" t="s">
        <v>560</v>
      </c>
    </row>
    <row r="2" spans="1:18" x14ac:dyDescent="0.3">
      <c r="A2" s="16">
        <v>0</v>
      </c>
      <c r="B2" s="16">
        <v>0</v>
      </c>
      <c r="C2" s="17">
        <v>1</v>
      </c>
      <c r="D2" s="20">
        <v>0</v>
      </c>
      <c r="E2" t="s">
        <v>649</v>
      </c>
      <c r="F2" s="16">
        <v>1</v>
      </c>
      <c r="G2" s="7" t="s">
        <v>443</v>
      </c>
      <c r="H2" s="7" t="s">
        <v>24</v>
      </c>
      <c r="I2" s="7" t="s">
        <v>452</v>
      </c>
      <c r="J2" s="7">
        <v>0</v>
      </c>
      <c r="K2" s="15" t="s">
        <v>587</v>
      </c>
      <c r="L2" s="321" t="s">
        <v>588</v>
      </c>
      <c r="M2" s="7" t="s">
        <v>82</v>
      </c>
      <c r="N2" s="23">
        <v>0</v>
      </c>
      <c r="O2" s="15">
        <v>0</v>
      </c>
      <c r="P2" s="7" t="s">
        <v>650</v>
      </c>
      <c r="Q2" s="324" t="s">
        <v>673</v>
      </c>
      <c r="R2" s="325">
        <v>1</v>
      </c>
    </row>
    <row r="3" spans="1:18" x14ac:dyDescent="0.3">
      <c r="A3" s="16">
        <v>0.06</v>
      </c>
      <c r="B3" s="16">
        <v>0.01</v>
      </c>
      <c r="C3" s="7">
        <v>1.1000000000000001</v>
      </c>
      <c r="D3" s="16">
        <v>0.05</v>
      </c>
      <c r="E3" s="7" t="s">
        <v>449</v>
      </c>
      <c r="F3" s="16">
        <v>1</v>
      </c>
      <c r="G3" s="7" t="s">
        <v>453</v>
      </c>
      <c r="H3" s="7" t="s">
        <v>25</v>
      </c>
      <c r="I3" s="7" t="s">
        <v>128</v>
      </c>
      <c r="J3" s="7">
        <v>6</v>
      </c>
      <c r="K3" s="15" t="s">
        <v>598</v>
      </c>
      <c r="L3" s="321" t="s">
        <v>599</v>
      </c>
      <c r="M3" s="7" t="s">
        <v>651</v>
      </c>
      <c r="N3" s="23">
        <v>0</v>
      </c>
      <c r="O3" s="15">
        <v>0</v>
      </c>
      <c r="P3" s="7" t="s">
        <v>651</v>
      </c>
      <c r="Q3" s="324" t="s">
        <v>674</v>
      </c>
      <c r="R3" s="326">
        <v>0.16</v>
      </c>
    </row>
    <row r="4" spans="1:18" x14ac:dyDescent="0.3">
      <c r="A4" s="16">
        <v>0.08</v>
      </c>
      <c r="B4" s="16"/>
      <c r="C4" s="17">
        <v>1</v>
      </c>
      <c r="D4" s="20">
        <v>0.1</v>
      </c>
      <c r="E4" s="7" t="s">
        <v>450</v>
      </c>
      <c r="F4" s="16">
        <v>1</v>
      </c>
      <c r="G4" s="7" t="s">
        <v>671</v>
      </c>
      <c r="H4" s="7" t="s">
        <v>452</v>
      </c>
      <c r="I4" s="7" t="s">
        <v>24</v>
      </c>
      <c r="J4" s="7">
        <v>10</v>
      </c>
      <c r="K4" s="15" t="s">
        <v>548</v>
      </c>
      <c r="L4" s="321" t="s">
        <v>576</v>
      </c>
      <c r="M4" s="7" t="s">
        <v>106</v>
      </c>
      <c r="N4" s="23">
        <v>0</v>
      </c>
      <c r="O4" s="15">
        <v>0</v>
      </c>
      <c r="P4" s="7" t="s">
        <v>463</v>
      </c>
      <c r="Q4" s="324" t="s">
        <v>605</v>
      </c>
      <c r="R4" s="326">
        <v>0.14000000000000001</v>
      </c>
    </row>
    <row r="5" spans="1:18" x14ac:dyDescent="0.3">
      <c r="A5" s="16">
        <v>0.1</v>
      </c>
      <c r="B5" s="7"/>
      <c r="C5" s="17">
        <v>1</v>
      </c>
      <c r="D5" s="17"/>
      <c r="E5" s="7"/>
      <c r="F5" s="7"/>
      <c r="G5" s="7" t="s">
        <v>672</v>
      </c>
      <c r="H5" s="7"/>
      <c r="I5" s="7"/>
      <c r="J5" s="7"/>
      <c r="K5" s="7"/>
      <c r="L5" s="321"/>
      <c r="M5" s="7" t="s">
        <v>595</v>
      </c>
      <c r="N5" s="23">
        <f>'Prijsnormen €'!B21</f>
        <v>620</v>
      </c>
      <c r="O5" s="15">
        <v>1</v>
      </c>
      <c r="P5" s="7" t="s">
        <v>464</v>
      </c>
      <c r="Q5" s="324" t="s">
        <v>612</v>
      </c>
      <c r="R5" s="326">
        <v>0.04</v>
      </c>
    </row>
    <row r="6" spans="1:18" x14ac:dyDescent="0.3">
      <c r="A6" s="7"/>
      <c r="B6" s="7"/>
      <c r="C6" s="7"/>
      <c r="D6" s="7"/>
      <c r="E6" s="7"/>
      <c r="F6" s="7"/>
      <c r="G6" s="7"/>
      <c r="H6" s="7"/>
      <c r="I6" s="7"/>
      <c r="J6" s="7"/>
      <c r="K6" s="7"/>
      <c r="L6" s="321"/>
      <c r="M6" s="7" t="s">
        <v>601</v>
      </c>
      <c r="N6" s="23">
        <f>'Prijsnormen €'!B38</f>
        <v>3200</v>
      </c>
      <c r="O6" s="15">
        <v>1</v>
      </c>
      <c r="P6" s="7" t="s">
        <v>92</v>
      </c>
      <c r="Q6" s="324" t="s">
        <v>606</v>
      </c>
      <c r="R6" s="326">
        <v>0.1</v>
      </c>
    </row>
    <row r="7" spans="1:18" x14ac:dyDescent="0.3">
      <c r="A7" s="7"/>
      <c r="B7" s="7"/>
      <c r="C7" s="7"/>
      <c r="D7" s="7"/>
      <c r="E7" s="7"/>
      <c r="F7" s="7"/>
      <c r="G7" s="7"/>
      <c r="H7" s="7"/>
      <c r="I7" s="7"/>
      <c r="J7" s="7"/>
      <c r="K7" s="7"/>
      <c r="L7" s="321"/>
      <c r="M7" s="7" t="s">
        <v>602</v>
      </c>
      <c r="N7" s="23">
        <f>'Prijsnormen €'!B39</f>
        <v>5000</v>
      </c>
      <c r="O7" s="15">
        <v>1</v>
      </c>
      <c r="P7" s="7" t="s">
        <v>80</v>
      </c>
      <c r="Q7" s="324" t="s">
        <v>611</v>
      </c>
      <c r="R7" s="326">
        <v>0.3</v>
      </c>
    </row>
    <row r="8" spans="1:18" x14ac:dyDescent="0.3">
      <c r="M8" s="7" t="s">
        <v>77</v>
      </c>
      <c r="N8" s="23">
        <f>'Prijsnormen €'!B$20</f>
        <v>810</v>
      </c>
      <c r="O8" s="15">
        <v>0</v>
      </c>
      <c r="P8" s="7" t="s">
        <v>600</v>
      </c>
      <c r="Q8" s="324" t="s">
        <v>610</v>
      </c>
      <c r="R8" s="326">
        <v>0.16</v>
      </c>
    </row>
    <row r="9" spans="1:18" x14ac:dyDescent="0.3">
      <c r="M9" s="7" t="s">
        <v>90</v>
      </c>
      <c r="N9" s="23">
        <f>'Prijsnormen €'!B$20</f>
        <v>810</v>
      </c>
      <c r="O9" s="15">
        <v>0</v>
      </c>
      <c r="P9" s="7" t="s">
        <v>594</v>
      </c>
      <c r="Q9" s="324" t="s">
        <v>648</v>
      </c>
      <c r="R9" s="326">
        <v>0.06</v>
      </c>
    </row>
    <row r="10" spans="1:18" x14ac:dyDescent="0.3">
      <c r="A10" s="1"/>
      <c r="B10" s="1"/>
      <c r="C10" s="1"/>
      <c r="D10" s="1"/>
      <c r="M10" s="7" t="s">
        <v>79</v>
      </c>
      <c r="N10" s="23">
        <f>'Prijsnormen €'!B$20</f>
        <v>810</v>
      </c>
      <c r="O10" s="15">
        <v>0</v>
      </c>
      <c r="P10" s="7" t="s">
        <v>77</v>
      </c>
      <c r="Q10" s="324" t="s">
        <v>647</v>
      </c>
      <c r="R10" s="326">
        <v>0.04</v>
      </c>
    </row>
    <row r="11" spans="1:18" x14ac:dyDescent="0.3">
      <c r="A11" s="2"/>
      <c r="B11" s="2"/>
      <c r="C11" s="2"/>
      <c r="D11" s="2"/>
      <c r="M11" s="7" t="s">
        <v>96</v>
      </c>
      <c r="N11" s="23">
        <f>'Prijsnormen €'!B$20</f>
        <v>810</v>
      </c>
      <c r="O11" s="15">
        <v>0</v>
      </c>
      <c r="P11" s="7" t="s">
        <v>90</v>
      </c>
      <c r="Q11" s="324" t="s">
        <v>1437</v>
      </c>
      <c r="R11" s="326">
        <v>0.05</v>
      </c>
    </row>
    <row r="12" spans="1:18" x14ac:dyDescent="0.3">
      <c r="A12" s="2"/>
      <c r="B12" s="2"/>
      <c r="M12" s="7" t="s">
        <v>465</v>
      </c>
      <c r="N12" s="23">
        <f>'Prijsnormen €'!B$20</f>
        <v>810</v>
      </c>
      <c r="O12" s="15">
        <v>0</v>
      </c>
      <c r="P12" s="7" t="s">
        <v>79</v>
      </c>
      <c r="Q12" s="324" t="s">
        <v>1438</v>
      </c>
      <c r="R12" s="326">
        <v>0.11</v>
      </c>
    </row>
    <row r="13" spans="1:18" x14ac:dyDescent="0.3">
      <c r="M13" s="7" t="s">
        <v>75</v>
      </c>
      <c r="N13" s="23">
        <f>'Prijsnormen €'!B$20</f>
        <v>810</v>
      </c>
      <c r="O13" s="15">
        <v>0</v>
      </c>
      <c r="P13" s="7" t="s">
        <v>96</v>
      </c>
      <c r="Q13" s="324" t="s">
        <v>613</v>
      </c>
      <c r="R13" s="326">
        <v>0.05</v>
      </c>
    </row>
    <row r="14" spans="1:18" x14ac:dyDescent="0.3">
      <c r="M14" s="7" t="s">
        <v>97</v>
      </c>
      <c r="N14" s="23">
        <f>'Prijsnormen €'!B$20</f>
        <v>810</v>
      </c>
      <c r="O14" s="15">
        <v>0</v>
      </c>
      <c r="P14" s="7" t="s">
        <v>465</v>
      </c>
      <c r="Q14" s="324" t="s">
        <v>1439</v>
      </c>
      <c r="R14" s="326">
        <v>0.03</v>
      </c>
    </row>
    <row r="15" spans="1:18" x14ac:dyDescent="0.3">
      <c r="M15" s="7" t="s">
        <v>1436</v>
      </c>
      <c r="N15" s="23">
        <f>'Prijsnormen €'!B24</f>
        <v>1100</v>
      </c>
      <c r="O15" s="15">
        <v>0</v>
      </c>
      <c r="P15" s="7" t="s">
        <v>75</v>
      </c>
      <c r="Q15" s="324" t="s">
        <v>1440</v>
      </c>
      <c r="R15" s="326">
        <v>0.02</v>
      </c>
    </row>
    <row r="16" spans="1:18" x14ac:dyDescent="0.3">
      <c r="M16" s="7" t="s">
        <v>464</v>
      </c>
      <c r="N16" s="23">
        <f>'Prijsnormen €'!B16</f>
        <v>8000</v>
      </c>
      <c r="O16" s="15">
        <v>0</v>
      </c>
      <c r="P16" s="7" t="s">
        <v>97</v>
      </c>
      <c r="Q16" s="324" t="s">
        <v>1453</v>
      </c>
      <c r="R16" s="326">
        <v>0.08</v>
      </c>
    </row>
    <row r="17" spans="13:18" x14ac:dyDescent="0.3">
      <c r="M17" s="7" t="s">
        <v>622</v>
      </c>
      <c r="N17" s="23">
        <f>'Prijsnormen €'!B37</f>
        <v>1500</v>
      </c>
      <c r="O17" s="15">
        <v>1</v>
      </c>
      <c r="P17" s="7" t="s">
        <v>99</v>
      </c>
      <c r="Q17" s="324" t="s">
        <v>1441</v>
      </c>
      <c r="R17" s="326">
        <v>0.03</v>
      </c>
    </row>
    <row r="18" spans="13:18" x14ac:dyDescent="0.3">
      <c r="M18" s="7" t="s">
        <v>110</v>
      </c>
      <c r="N18" s="23">
        <v>0</v>
      </c>
      <c r="O18" s="15">
        <v>0</v>
      </c>
      <c r="P18" s="7" t="s">
        <v>84</v>
      </c>
      <c r="Q18" s="324" t="s">
        <v>1442</v>
      </c>
      <c r="R18" s="326">
        <v>0.05</v>
      </c>
    </row>
    <row r="19" spans="13:18" x14ac:dyDescent="0.3">
      <c r="M19" s="7" t="s">
        <v>650</v>
      </c>
      <c r="N19" s="23">
        <v>0</v>
      </c>
      <c r="O19" s="15">
        <v>0</v>
      </c>
      <c r="P19" s="7" t="s">
        <v>621</v>
      </c>
      <c r="Q19" s="324" t="s">
        <v>1443</v>
      </c>
      <c r="R19" s="326">
        <v>0.08</v>
      </c>
    </row>
    <row r="20" spans="13:18" x14ac:dyDescent="0.3">
      <c r="M20" s="7" t="s">
        <v>600</v>
      </c>
      <c r="N20" s="23">
        <f>'Prijsnormen €'!B26</f>
        <v>6250</v>
      </c>
      <c r="O20" s="15">
        <v>0</v>
      </c>
      <c r="P20" s="7" t="s">
        <v>1436</v>
      </c>
      <c r="Q20" s="324" t="s">
        <v>1444</v>
      </c>
      <c r="R20" s="326">
        <v>0.04</v>
      </c>
    </row>
    <row r="21" spans="13:18" x14ac:dyDescent="0.3">
      <c r="M21" s="7" t="s">
        <v>463</v>
      </c>
      <c r="N21" s="23">
        <f>'Prijsnormen €'!B15</f>
        <v>16000</v>
      </c>
      <c r="O21" s="15">
        <v>0</v>
      </c>
      <c r="P21" s="7" t="s">
        <v>620</v>
      </c>
      <c r="Q21" s="324" t="s">
        <v>1445</v>
      </c>
      <c r="R21" s="326">
        <v>0.02</v>
      </c>
    </row>
    <row r="22" spans="13:18" x14ac:dyDescent="0.3">
      <c r="M22" s="7" t="s">
        <v>64</v>
      </c>
      <c r="N22" s="23">
        <v>0</v>
      </c>
      <c r="O22" s="15">
        <v>0</v>
      </c>
      <c r="P22" s="7" t="s">
        <v>67</v>
      </c>
      <c r="Q22" s="324" t="s">
        <v>608</v>
      </c>
      <c r="R22" s="326">
        <v>0.03</v>
      </c>
    </row>
    <row r="23" spans="13:18" x14ac:dyDescent="0.3">
      <c r="M23" s="7" t="s">
        <v>115</v>
      </c>
      <c r="N23" s="23">
        <v>0</v>
      </c>
      <c r="O23" s="15">
        <v>0</v>
      </c>
      <c r="P23" s="7" t="s">
        <v>107</v>
      </c>
      <c r="Q23" s="324" t="s">
        <v>1456</v>
      </c>
      <c r="R23" s="326">
        <v>0.03</v>
      </c>
    </row>
    <row r="24" spans="13:18" x14ac:dyDescent="0.3">
      <c r="M24" s="7" t="s">
        <v>101</v>
      </c>
      <c r="N24" s="23">
        <v>0</v>
      </c>
      <c r="O24" s="15">
        <v>0</v>
      </c>
      <c r="P24" s="7" t="s">
        <v>82</v>
      </c>
      <c r="Q24" s="324" t="s">
        <v>609</v>
      </c>
      <c r="R24" s="326">
        <v>0.02</v>
      </c>
    </row>
    <row r="25" spans="13:18" x14ac:dyDescent="0.3">
      <c r="M25" s="7" t="s">
        <v>86</v>
      </c>
      <c r="N25" s="23">
        <v>0</v>
      </c>
      <c r="O25" s="15">
        <v>0</v>
      </c>
      <c r="P25" s="7" t="s">
        <v>110</v>
      </c>
      <c r="Q25" s="324" t="s">
        <v>1446</v>
      </c>
      <c r="R25" s="326">
        <v>0.04</v>
      </c>
    </row>
    <row r="26" spans="13:18" x14ac:dyDescent="0.3">
      <c r="M26" s="7" t="s">
        <v>73</v>
      </c>
      <c r="N26" s="23">
        <v>0</v>
      </c>
      <c r="O26" s="15">
        <v>0</v>
      </c>
      <c r="P26" s="7" t="s">
        <v>69</v>
      </c>
      <c r="Q26" s="324" t="s">
        <v>1447</v>
      </c>
      <c r="R26" s="326">
        <v>0.04</v>
      </c>
    </row>
    <row r="27" spans="13:18" x14ac:dyDescent="0.3">
      <c r="M27" s="7" t="s">
        <v>69</v>
      </c>
      <c r="N27" s="23">
        <v>0</v>
      </c>
      <c r="O27" s="15">
        <v>0</v>
      </c>
      <c r="P27" s="7" t="s">
        <v>101</v>
      </c>
      <c r="Q27" s="324" t="s">
        <v>607</v>
      </c>
      <c r="R27" s="326">
        <v>0.04</v>
      </c>
    </row>
    <row r="28" spans="13:18" x14ac:dyDescent="0.3">
      <c r="M28" s="7" t="s">
        <v>625</v>
      </c>
      <c r="N28" s="23">
        <f>'Prijsnormen €'!B30</f>
        <v>1600</v>
      </c>
      <c r="O28" s="15">
        <v>1</v>
      </c>
      <c r="P28" s="7" t="s">
        <v>64</v>
      </c>
      <c r="Q28" s="324" t="s">
        <v>1448</v>
      </c>
      <c r="R28" s="326">
        <v>0.04</v>
      </c>
    </row>
    <row r="29" spans="13:18" x14ac:dyDescent="0.3">
      <c r="M29" s="7" t="s">
        <v>112</v>
      </c>
      <c r="N29" s="23">
        <f>'Prijsnormen €'!B19</f>
        <v>25000</v>
      </c>
      <c r="O29" s="15">
        <v>1</v>
      </c>
      <c r="P29" s="7" t="s">
        <v>115</v>
      </c>
      <c r="Q29" s="324" t="s">
        <v>1449</v>
      </c>
      <c r="R29" s="326">
        <v>0.02</v>
      </c>
    </row>
    <row r="30" spans="13:18" x14ac:dyDescent="0.3">
      <c r="M30" s="7" t="s">
        <v>109</v>
      </c>
      <c r="N30" s="23">
        <v>0</v>
      </c>
      <c r="O30" s="15">
        <v>0</v>
      </c>
      <c r="P30" s="7" t="s">
        <v>669</v>
      </c>
      <c r="Q30" s="324" t="s">
        <v>1454</v>
      </c>
      <c r="R30" s="326">
        <v>0.08</v>
      </c>
    </row>
    <row r="31" spans="13:18" x14ac:dyDescent="0.3">
      <c r="M31" s="7" t="s">
        <v>107</v>
      </c>
      <c r="N31" s="23">
        <v>0</v>
      </c>
      <c r="O31" s="15">
        <v>0</v>
      </c>
      <c r="P31" s="7" t="s">
        <v>73</v>
      </c>
      <c r="Q31" s="324" t="s">
        <v>1455</v>
      </c>
      <c r="R31" s="326">
        <v>0.08</v>
      </c>
    </row>
    <row r="32" spans="13:18" x14ac:dyDescent="0.3">
      <c r="M32" s="7" t="s">
        <v>103</v>
      </c>
      <c r="N32" s="23">
        <v>0</v>
      </c>
      <c r="O32" s="15">
        <v>0</v>
      </c>
      <c r="P32" s="7" t="s">
        <v>106</v>
      </c>
      <c r="Q32" s="324"/>
      <c r="R32" s="326"/>
    </row>
    <row r="33" spans="13:18" x14ac:dyDescent="0.3">
      <c r="M33" s="7" t="s">
        <v>80</v>
      </c>
      <c r="N33" s="23">
        <f>'Prijsnormen €'!B17</f>
        <v>2700</v>
      </c>
      <c r="O33" s="15">
        <v>0</v>
      </c>
      <c r="P33" s="7" t="s">
        <v>108</v>
      </c>
      <c r="Q33" s="331"/>
      <c r="R33" s="326"/>
    </row>
    <row r="34" spans="13:18" x14ac:dyDescent="0.3">
      <c r="M34" s="7" t="s">
        <v>92</v>
      </c>
      <c r="N34" s="23">
        <f>'Prijsnormen €'!B18</f>
        <v>26000</v>
      </c>
      <c r="O34" s="15">
        <v>0</v>
      </c>
      <c r="P34" s="7" t="s">
        <v>119</v>
      </c>
    </row>
    <row r="35" spans="13:18" x14ac:dyDescent="0.3">
      <c r="M35" s="7" t="s">
        <v>627</v>
      </c>
      <c r="N35" s="23">
        <v>4250</v>
      </c>
      <c r="O35" s="15">
        <v>1</v>
      </c>
      <c r="P35" s="7" t="s">
        <v>117</v>
      </c>
    </row>
    <row r="36" spans="13:18" x14ac:dyDescent="0.3">
      <c r="M36" s="7" t="s">
        <v>628</v>
      </c>
      <c r="N36" s="23">
        <v>6400</v>
      </c>
      <c r="O36" s="15">
        <v>1</v>
      </c>
      <c r="P36" s="7" t="s">
        <v>71</v>
      </c>
    </row>
    <row r="37" spans="13:18" x14ac:dyDescent="0.3">
      <c r="M37" s="7" t="s">
        <v>99</v>
      </c>
      <c r="N37" s="23">
        <v>0</v>
      </c>
      <c r="O37" s="15">
        <v>0</v>
      </c>
      <c r="P37" s="7" t="s">
        <v>627</v>
      </c>
    </row>
    <row r="38" spans="13:18" x14ac:dyDescent="0.3">
      <c r="M38" s="7" t="s">
        <v>621</v>
      </c>
      <c r="N38" s="23">
        <f>'Prijsnormen €'!B23</f>
        <v>1250</v>
      </c>
      <c r="O38" s="15">
        <v>0</v>
      </c>
      <c r="P38" s="7" t="s">
        <v>628</v>
      </c>
    </row>
    <row r="39" spans="13:18" x14ac:dyDescent="0.3">
      <c r="M39" s="7" t="s">
        <v>84</v>
      </c>
      <c r="N39" s="23">
        <f>'Prijsnormen €'!B20</f>
        <v>810</v>
      </c>
      <c r="O39" s="15">
        <v>0</v>
      </c>
      <c r="P39" s="7" t="s">
        <v>622</v>
      </c>
    </row>
    <row r="40" spans="13:18" x14ac:dyDescent="0.3">
      <c r="M40" s="7" t="s">
        <v>620</v>
      </c>
      <c r="N40" s="23">
        <f>'Prijsnormen €'!B23</f>
        <v>1250</v>
      </c>
      <c r="O40" s="15">
        <v>0</v>
      </c>
      <c r="P40" s="7" t="s">
        <v>1431</v>
      </c>
    </row>
    <row r="41" spans="13:18" x14ac:dyDescent="0.3">
      <c r="M41" s="7" t="s">
        <v>67</v>
      </c>
      <c r="N41" s="23">
        <f>'Prijsnormen €'!B20</f>
        <v>810</v>
      </c>
      <c r="O41" s="15">
        <v>0</v>
      </c>
      <c r="P41" s="7" t="s">
        <v>1432</v>
      </c>
    </row>
    <row r="42" spans="13:18" x14ac:dyDescent="0.3">
      <c r="M42" s="7" t="s">
        <v>675</v>
      </c>
      <c r="N42" s="23">
        <f>'Prijsnormen €'!B40</f>
        <v>2500</v>
      </c>
      <c r="O42" s="15">
        <v>1</v>
      </c>
      <c r="P42" s="7" t="s">
        <v>1433</v>
      </c>
    </row>
    <row r="43" spans="13:18" x14ac:dyDescent="0.3">
      <c r="M43" s="7" t="s">
        <v>108</v>
      </c>
      <c r="N43" s="23">
        <v>0</v>
      </c>
      <c r="O43" s="15">
        <v>0</v>
      </c>
      <c r="P43" s="7" t="s">
        <v>1434</v>
      </c>
    </row>
    <row r="44" spans="13:18" x14ac:dyDescent="0.3">
      <c r="M44" s="7" t="s">
        <v>119</v>
      </c>
      <c r="N44" s="23">
        <v>0</v>
      </c>
      <c r="O44" s="15">
        <v>0</v>
      </c>
      <c r="P44" s="7" t="s">
        <v>601</v>
      </c>
    </row>
    <row r="45" spans="13:18" x14ac:dyDescent="0.3">
      <c r="M45" s="7" t="s">
        <v>117</v>
      </c>
      <c r="N45" s="23">
        <v>0</v>
      </c>
      <c r="O45" s="15">
        <v>0</v>
      </c>
      <c r="P45" s="7" t="s">
        <v>602</v>
      </c>
    </row>
    <row r="46" spans="13:18" x14ac:dyDescent="0.3">
      <c r="M46" s="7" t="s">
        <v>71</v>
      </c>
      <c r="N46" s="23">
        <v>0</v>
      </c>
      <c r="O46" s="15">
        <v>0</v>
      </c>
      <c r="P46" s="7" t="s">
        <v>624</v>
      </c>
    </row>
    <row r="47" spans="13:18" x14ac:dyDescent="0.3">
      <c r="M47" s="7" t="s">
        <v>670</v>
      </c>
      <c r="N47" s="23">
        <f>'Prijsnormen €'!B23</f>
        <v>1250</v>
      </c>
      <c r="O47" s="15">
        <v>0</v>
      </c>
      <c r="P47" s="7" t="s">
        <v>623</v>
      </c>
    </row>
    <row r="48" spans="13:18" x14ac:dyDescent="0.3">
      <c r="M48" s="7" t="s">
        <v>1431</v>
      </c>
      <c r="N48" s="23">
        <f>'Prijsnormen €'!B35</f>
        <v>3200</v>
      </c>
      <c r="O48" s="15">
        <v>1</v>
      </c>
      <c r="P48" s="7" t="s">
        <v>112</v>
      </c>
    </row>
    <row r="49" spans="13:16" x14ac:dyDescent="0.3">
      <c r="M49" s="7" t="s">
        <v>1432</v>
      </c>
      <c r="N49" s="23">
        <f>'Prijsnormen €'!B36</f>
        <v>4800</v>
      </c>
      <c r="O49" s="15">
        <v>1</v>
      </c>
      <c r="P49" s="21" t="s">
        <v>675</v>
      </c>
    </row>
    <row r="50" spans="13:16" x14ac:dyDescent="0.3">
      <c r="M50" s="7" t="s">
        <v>1433</v>
      </c>
      <c r="N50" s="23">
        <f>'Prijsnormen €'!B33</f>
        <v>2700</v>
      </c>
      <c r="O50" s="15">
        <v>1</v>
      </c>
      <c r="P50" s="7" t="s">
        <v>625</v>
      </c>
    </row>
    <row r="51" spans="13:16" x14ac:dyDescent="0.3">
      <c r="M51" s="7" t="s">
        <v>1434</v>
      </c>
      <c r="N51" s="23">
        <f>'Prijsnormen €'!B34</f>
        <v>3200</v>
      </c>
      <c r="O51" s="15">
        <v>1</v>
      </c>
      <c r="P51" s="7"/>
    </row>
    <row r="52" spans="13:16" x14ac:dyDescent="0.3">
      <c r="M52" s="7" t="s">
        <v>624</v>
      </c>
      <c r="N52" s="23">
        <f>'Prijsnormen €'!B28</f>
        <v>3700</v>
      </c>
      <c r="O52" s="15">
        <v>1</v>
      </c>
      <c r="P52" s="7"/>
    </row>
    <row r="53" spans="13:16" x14ac:dyDescent="0.3">
      <c r="M53" s="7" t="s">
        <v>623</v>
      </c>
      <c r="N53" s="23">
        <f>'Prijsnormen €'!B29</f>
        <v>4900</v>
      </c>
      <c r="O53" s="15">
        <v>1</v>
      </c>
      <c r="P53" s="7"/>
    </row>
  </sheetData>
  <autoFilter ref="A1:R49" xr:uid="{00000000-0009-0000-0000-000007000000}"/>
  <pageMargins left="0.7" right="0.7" top="0.75" bottom="0.75" header="0.3" footer="0.3"/>
  <pageSetup paperSize="9" orientation="portrait" verticalDpi="0" r:id="rId1"/>
  <ignoredErrors>
    <ignoredError sqref="N39:N4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
  <sheetViews>
    <sheetView workbookViewId="0">
      <selection sqref="A1:N2"/>
    </sheetView>
  </sheetViews>
  <sheetFormatPr defaultRowHeight="14.4" x14ac:dyDescent="0.3"/>
  <sheetData>
    <row r="1" spans="1:14" x14ac:dyDescent="0.3">
      <c r="A1">
        <v>1</v>
      </c>
      <c r="B1">
        <v>2</v>
      </c>
      <c r="C1">
        <v>3</v>
      </c>
      <c r="D1">
        <v>4</v>
      </c>
      <c r="E1">
        <v>5</v>
      </c>
      <c r="F1">
        <v>6</v>
      </c>
      <c r="G1">
        <v>7</v>
      </c>
      <c r="H1">
        <v>8</v>
      </c>
      <c r="I1">
        <v>9</v>
      </c>
      <c r="J1">
        <v>10</v>
      </c>
      <c r="K1">
        <v>11</v>
      </c>
      <c r="L1">
        <v>12</v>
      </c>
      <c r="M1">
        <v>13</v>
      </c>
      <c r="N1">
        <v>14</v>
      </c>
    </row>
    <row r="2" spans="1:14" x14ac:dyDescent="0.3">
      <c r="A2">
        <v>3</v>
      </c>
      <c r="B2">
        <v>4</v>
      </c>
      <c r="C2">
        <v>5</v>
      </c>
      <c r="D2">
        <v>6</v>
      </c>
      <c r="E2">
        <v>7</v>
      </c>
      <c r="F2">
        <v>8</v>
      </c>
      <c r="G2">
        <v>9</v>
      </c>
      <c r="H2">
        <v>10</v>
      </c>
      <c r="I2">
        <v>11</v>
      </c>
      <c r="J2">
        <v>12</v>
      </c>
      <c r="K2">
        <v>13</v>
      </c>
      <c r="L2">
        <v>14</v>
      </c>
      <c r="M2">
        <v>15</v>
      </c>
      <c r="N2">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87E4B4E6B20641856D229593A5D42E" ma:contentTypeVersion="21" ma:contentTypeDescription="Een nieuw document maken." ma:contentTypeScope="" ma:versionID="3c1db3b06d1b572e532ae05f7485331c">
  <xsd:schema xmlns:xsd="http://www.w3.org/2001/XMLSchema" xmlns:xs="http://www.w3.org/2001/XMLSchema" xmlns:p="http://schemas.microsoft.com/office/2006/metadata/properties" xmlns:ns3="28c1d89c-0505-4bcc-884a-51a18eb44b33" xmlns:ns4="dfceab70-0ecb-4b77-aab0-63f5301f567f" targetNamespace="http://schemas.microsoft.com/office/2006/metadata/properties" ma:root="true" ma:fieldsID="b84168564476f66bf6d4384e5734ba97" ns3:_="" ns4:_="">
    <xsd:import namespace="28c1d89c-0505-4bcc-884a-51a18eb44b33"/>
    <xsd:import namespace="dfceab70-0ecb-4b77-aab0-63f5301f567f"/>
    <xsd:element name="properties">
      <xsd:complexType>
        <xsd:sequence>
          <xsd:element name="documentManagement">
            <xsd:complexType>
              <xsd:all>
                <xsd:element ref="ns3:MigrationWizId" minOccurs="0"/>
                <xsd:element ref="ns3:MigrationWizIdPermissions" minOccurs="0"/>
                <xsd:element ref="ns3:MigrationWizIdVersion"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c1d89c-0505-4bcc-884a-51a18eb44b33"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5" nillable="true" ma:displayName="_activity" ma:hidden="true" ma:internalName="_activity">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ystemTags" ma:index="27" nillable="true" ma:displayName="MediaServiceSystemTags" ma:hidden="true" ma:internalName="MediaServiceSystemTags" ma:readOnly="true">
      <xsd:simpleType>
        <xsd:restriction base="dms:Note"/>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ceab70-0ecb-4b77-aab0-63f5301f567f" elementFormDefault="qualified">
    <xsd:import namespace="http://schemas.microsoft.com/office/2006/documentManagement/types"/>
    <xsd:import namespace="http://schemas.microsoft.com/office/infopath/2007/PartnerControls"/>
    <xsd:element name="SharedWithUsers" ma:index="2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Gedeeld met details" ma:internalName="SharedWithDetails" ma:readOnly="true">
      <xsd:simpleType>
        <xsd:restriction base="dms:Note">
          <xsd:maxLength value="255"/>
        </xsd:restriction>
      </xsd:simpleType>
    </xsd:element>
    <xsd:element name="SharingHintHash" ma:index="24"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grationWizIdPermissions xmlns="28c1d89c-0505-4bcc-884a-51a18eb44b33" xsi:nil="true"/>
    <MigrationWizId xmlns="28c1d89c-0505-4bcc-884a-51a18eb44b33" xsi:nil="true"/>
    <MigrationWizIdVersion xmlns="28c1d89c-0505-4bcc-884a-51a18eb44b33" xsi:nil="true"/>
    <_activity xmlns="28c1d89c-0505-4bcc-884a-51a18eb44b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45C346-A4E8-4AF5-86C7-B15E1DAC3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c1d89c-0505-4bcc-884a-51a18eb44b33"/>
    <ds:schemaRef ds:uri="dfceab70-0ecb-4b77-aab0-63f5301f56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99F6ED-EAF1-4DCD-86AF-CFEC49963240}">
  <ds:schemaRefs>
    <ds:schemaRef ds:uri="http://purl.org/dc/terms/"/>
    <ds:schemaRef ds:uri="http://schemas.microsoft.com/office/infopath/2007/PartnerControls"/>
    <ds:schemaRef ds:uri="dfceab70-0ecb-4b77-aab0-63f5301f567f"/>
    <ds:schemaRef ds:uri="http://schemas.openxmlformats.org/package/2006/metadata/core-properties"/>
    <ds:schemaRef ds:uri="http://schemas.microsoft.com/office/2006/documentManagement/types"/>
    <ds:schemaRef ds:uri="http://purl.org/dc/elements/1.1/"/>
    <ds:schemaRef ds:uri="http://www.w3.org/XML/1998/namespace"/>
    <ds:schemaRef ds:uri="28c1d89c-0505-4bcc-884a-51a18eb44b3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8A49BE1-D985-47CE-98CB-2ABBBFB663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29</vt:i4>
      </vt:variant>
    </vt:vector>
  </HeadingPairs>
  <TitlesOfParts>
    <vt:vector size="38" baseType="lpstr">
      <vt:lpstr>Simulatie-tabel €</vt:lpstr>
      <vt:lpstr>Prijsnormen €</vt:lpstr>
      <vt:lpstr>Gebouwtypes</vt:lpstr>
      <vt:lpstr>Prijzentabel €</vt:lpstr>
      <vt:lpstr>Lijst SHM's</vt:lpstr>
      <vt:lpstr>LijstGemeenten</vt:lpstr>
      <vt:lpstr>Basis-maxima</vt:lpstr>
      <vt:lpstr>Codetabel</vt:lpstr>
      <vt:lpstr>Code</vt:lpstr>
      <vt:lpstr>Aanpasbaar</vt:lpstr>
      <vt:lpstr>Gebouwtypes!Afdrukbereik</vt:lpstr>
      <vt:lpstr>'Prijsnormen €'!Afdrukbereik</vt:lpstr>
      <vt:lpstr>'Simulatie-tabel €'!Afdrukbereik</vt:lpstr>
      <vt:lpstr>Auto</vt:lpstr>
      <vt:lpstr>Autoberging</vt:lpstr>
      <vt:lpstr>centrum</vt:lpstr>
      <vt:lpstr>Deelrenovaties</vt:lpstr>
      <vt:lpstr>Gebouw</vt:lpstr>
      <vt:lpstr>Gebouwtype</vt:lpstr>
      <vt:lpstr>Gemeenten</vt:lpstr>
      <vt:lpstr>Huur</vt:lpstr>
      <vt:lpstr>Invulbouw</vt:lpstr>
      <vt:lpstr>Keuzelijst</vt:lpstr>
      <vt:lpstr>Keuzelijste</vt:lpstr>
      <vt:lpstr>Koop</vt:lpstr>
      <vt:lpstr>Lagen</vt:lpstr>
      <vt:lpstr>Lijst_Gemeenten</vt:lpstr>
      <vt:lpstr>MV</vt:lpstr>
      <vt:lpstr>Opp</vt:lpstr>
      <vt:lpstr>oppcf</vt:lpstr>
      <vt:lpstr>Soort</vt:lpstr>
      <vt:lpstr>SoortWerk</vt:lpstr>
      <vt:lpstr>Stad</vt:lpstr>
      <vt:lpstr>Stadia</vt:lpstr>
      <vt:lpstr>Stadium</vt:lpstr>
      <vt:lpstr>Type</vt:lpstr>
      <vt:lpstr>Werk</vt:lpstr>
      <vt:lpstr>Woningtypes</vt:lpstr>
    </vt:vector>
  </TitlesOfParts>
  <Company>Vlaamse Maatschappij voor Sociaal Wonen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kostprijssimulatietabel</dc:title>
  <dc:creator>VMSW</dc:creator>
  <cp:lastModifiedBy>Myriam</cp:lastModifiedBy>
  <cp:lastPrinted>2018-01-05T13:39:33Z</cp:lastPrinted>
  <dcterms:created xsi:type="dcterms:W3CDTF">2009-02-24T09:00:01Z</dcterms:created>
  <dcterms:modified xsi:type="dcterms:W3CDTF">2024-08-09T15:39:48Z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0x010100E787E4B4E6B20641856D229593A5D42E</vt:lpwstr>
  </property>
  <property fmtid="{D5CDD505-2E9C-101B-9397-08002B2CF9AE}" pid="3" name="lcf76f155ced4ddcb4097134ff3c332f">
    <vt:lpwstr/>
  </property>
  <property fmtid="{D5CDD505-2E9C-101B-9397-08002B2CF9AE}" pid="4" name="TaxCatchAll">
    <vt:lpwstr/>
  </property>
</Properties>
</file>