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recht_vandenbossche_ond_vlaanderen_be/Documents/Bureaublad/"/>
    </mc:Choice>
  </mc:AlternateContent>
  <xr:revisionPtr revIDLastSave="2" documentId="8_{4724A2C8-2394-4932-BF20-CC7389EDB2BB}" xr6:coauthVersionLast="47" xr6:coauthVersionMax="47" xr10:uidLastSave="{DCD557FA-2D5E-4A1E-ADC4-4A115A329A79}"/>
  <workbookProtection workbookAlgorithmName="SHA-512" workbookHashValue="AOxRe41b20cfOSRM661fRtbU8IW3eAcpEnsUozSc9SoWLfs/NtHuwBGgfCi64l//MNH3vsoBrQ6dZfHLyBUu9A==" workbookSaltValue="sNRaAgnEKyftxPmU4tTe5w==" workbookSpinCount="100000" lockStructure="1"/>
  <bookViews>
    <workbookView xWindow="-96" yWindow="-96" windowWidth="23232" windowHeight="12552" xr2:uid="{DC7D875C-14CD-4C06-9370-788E4A1BB5AD}"/>
  </bookViews>
  <sheets>
    <sheet name="Verantwoording_subsidie" sheetId="1" r:id="rId1"/>
    <sheet name="Data" sheetId="3" state="hidden" r:id="rId2"/>
    <sheet name="Datasheet" sheetId="2" state="hidden" r:id="rId3"/>
  </sheets>
  <definedNames>
    <definedName name="_xlnm.Print_Area" localSheetId="0">Verantwoording_subsidie!$A$1:$G$66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54" i="1" l="1"/>
  <c r="F17" i="1"/>
  <c r="F73" i="1" l="1"/>
  <c r="AA2" i="3"/>
  <c r="Z2" i="3"/>
  <c r="Y2" i="3"/>
  <c r="U2" i="3"/>
  <c r="Q2" i="3"/>
  <c r="R2" i="3"/>
  <c r="P2" i="3"/>
  <c r="W2" i="3"/>
  <c r="D22" i="1"/>
  <c r="D2" i="3" l="1"/>
  <c r="C2" i="3"/>
  <c r="A2" i="3"/>
  <c r="K2" i="3"/>
  <c r="O2" i="3" l="1"/>
  <c r="F12" i="1"/>
  <c r="E30" i="1" s="1"/>
  <c r="G16" i="1" l="1"/>
  <c r="E29" i="1"/>
  <c r="D29" i="1"/>
  <c r="F6" i="1"/>
  <c r="B2" i="3" s="1"/>
  <c r="C29" i="1"/>
  <c r="F29" i="1" l="1"/>
  <c r="F30" i="1" s="1"/>
  <c r="H2" i="3" l="1"/>
  <c r="I2" i="3"/>
  <c r="B23" i="1"/>
  <c r="D28" i="1"/>
  <c r="D23" i="1"/>
  <c r="F23" i="1" s="1"/>
  <c r="F2" i="3" s="1"/>
  <c r="F22" i="1"/>
  <c r="B16" i="1"/>
  <c r="E2" i="3" l="1"/>
  <c r="F24" i="1"/>
  <c r="E71" i="1" l="1"/>
  <c r="F72" i="1"/>
  <c r="F71" i="1"/>
  <c r="E72" i="1"/>
  <c r="F51" i="1" s="1"/>
  <c r="G2" i="3"/>
  <c r="F32" i="1"/>
  <c r="B68" i="1" l="1"/>
  <c r="F49" i="1"/>
  <c r="B69" i="1"/>
  <c r="V2" i="3"/>
  <c r="T2" i="3"/>
  <c r="F53" i="1"/>
  <c r="J2" i="3"/>
  <c r="F62" i="1" l="1"/>
  <c r="F66" i="1" s="1"/>
  <c r="F74" i="1" s="1"/>
  <c r="S2" i="3"/>
  <c r="X2" i="3" l="1"/>
  <c r="F75" i="1"/>
  <c r="N2" i="3"/>
  <c r="B8" i="1"/>
  <c r="L2" i="3" l="1"/>
  <c r="E75" i="1" l="1"/>
  <c r="B9" i="1" s="1"/>
  <c r="M2" i="3"/>
</calcChain>
</file>

<file path=xl/sharedStrings.xml><?xml version="1.0" encoding="utf-8"?>
<sst xmlns="http://schemas.openxmlformats.org/spreadsheetml/2006/main" count="937" uniqueCount="626">
  <si>
    <t xml:space="preserve">Namens wie dient u de verantwoording in? </t>
  </si>
  <si>
    <t>Gemeente Rumst</t>
  </si>
  <si>
    <t>KBO- of instellingsnummer</t>
  </si>
  <si>
    <t xml:space="preserve">Aantal leerlingen die effectief hebben deelgenomen: </t>
  </si>
  <si>
    <t>&gt; 10 volle of 20 halve dagen</t>
  </si>
  <si>
    <t xml:space="preserve">Totaal aantal leerlingen die effectief hebben deelgenomen: </t>
  </si>
  <si>
    <t># leerlingen</t>
  </si>
  <si>
    <t>EUR / volle dag</t>
  </si>
  <si>
    <t>EUR / leerling</t>
  </si>
  <si>
    <t>Subsidie o.b.v het aantal leerlingen die effectief hebben deelgenomen:</t>
  </si>
  <si>
    <t>Totaal van de personeelskosten:</t>
  </si>
  <si>
    <t>Totaal van de werkingskosten</t>
  </si>
  <si>
    <t>Cateringkosten</t>
  </si>
  <si>
    <t>Andere (te specifiëren):</t>
  </si>
  <si>
    <t>Andere 2</t>
  </si>
  <si>
    <t>Andere 3</t>
  </si>
  <si>
    <t xml:space="preserve">Andere 4 </t>
  </si>
  <si>
    <t>Andere 5</t>
  </si>
  <si>
    <t>Andere 6</t>
  </si>
  <si>
    <t xml:space="preserve">Verantwoording van de uitgaven: </t>
  </si>
  <si>
    <t>Voorschot</t>
  </si>
  <si>
    <t>totale subsidie</t>
  </si>
  <si>
    <t>Indiener</t>
  </si>
  <si>
    <t>KBO / instellingsnummer</t>
  </si>
  <si>
    <t># Effectieve ll</t>
  </si>
  <si>
    <t># Effectieve ll BO</t>
  </si>
  <si>
    <t>T_Sub. # effectieve ll</t>
  </si>
  <si>
    <t>T_Sub. # effectieve ll BO</t>
  </si>
  <si>
    <t>W_Subsidie onderwijsaanbod</t>
  </si>
  <si>
    <t>W_Sub. Regierol</t>
  </si>
  <si>
    <t>W_Sub. Overhead</t>
  </si>
  <si>
    <t>T_Totale subsidie</t>
  </si>
  <si>
    <t>Betaald voorschot</t>
  </si>
  <si>
    <t>W_Totale subsidie</t>
  </si>
  <si>
    <t>Saldo</t>
  </si>
  <si>
    <t>Totale uitgaven</t>
  </si>
  <si>
    <t>Totaal_Personeelskosten</t>
  </si>
  <si>
    <t>Totaal_werkingskosten</t>
  </si>
  <si>
    <t>KBO</t>
  </si>
  <si>
    <t>Naam</t>
  </si>
  <si>
    <t>Type</t>
  </si>
  <si>
    <t>Afw. BO</t>
  </si>
  <si>
    <t>Max. # leerlingen</t>
  </si>
  <si>
    <t>Regierol</t>
  </si>
  <si>
    <t>Bankrekeningnummer</t>
  </si>
  <si>
    <t>Wat is het instellingsnummer van uw school?</t>
  </si>
  <si>
    <t>(Deel)gemeente van de school</t>
  </si>
  <si>
    <t>Naam van uw school</t>
  </si>
  <si>
    <t>Naam gemeente</t>
  </si>
  <si>
    <t>0207437468</t>
  </si>
  <si>
    <t>Gemeente Aalst</t>
  </si>
  <si>
    <t>Gemeente</t>
  </si>
  <si>
    <t>Ja</t>
  </si>
  <si>
    <t>BE33393004060046</t>
  </si>
  <si>
    <t>0207500123</t>
  </si>
  <si>
    <t>Gemeente Antwerpen</t>
  </si>
  <si>
    <t>BE92091010165023</t>
  </si>
  <si>
    <t>Antwerpen</t>
  </si>
  <si>
    <t>0207505368</t>
  </si>
  <si>
    <t>Gemeente Arendonk</t>
  </si>
  <si>
    <t>BE17091000067121</t>
  </si>
  <si>
    <t>0207462313</t>
  </si>
  <si>
    <t>Gemeente Beveren</t>
  </si>
  <si>
    <t>BE31091000264555</t>
  </si>
  <si>
    <t>0207475377</t>
  </si>
  <si>
    <t>Gemeente Bilzen</t>
  </si>
  <si>
    <t>Nee</t>
  </si>
  <si>
    <t>BE50091000464518</t>
  </si>
  <si>
    <t>0206684927</t>
  </si>
  <si>
    <t>Gemeente Blankenberge</t>
  </si>
  <si>
    <t>BE14091000209183</t>
  </si>
  <si>
    <t>0207506952</t>
  </si>
  <si>
    <t>Gemeente Boom</t>
  </si>
  <si>
    <t>BE29091000071464</t>
  </si>
  <si>
    <t>0207509229</t>
  </si>
  <si>
    <t>Gemeente Borsbeek</t>
  </si>
  <si>
    <t>BE50091000076518</t>
  </si>
  <si>
    <t>0207450534</t>
  </si>
  <si>
    <t>Gemeente De Pinte</t>
  </si>
  <si>
    <t>BE64091000273952</t>
  </si>
  <si>
    <t>0697608162</t>
  </si>
  <si>
    <t>Gemeente Deinze</t>
  </si>
  <si>
    <t>BE06091000270922</t>
  </si>
  <si>
    <t>0207445584</t>
  </si>
  <si>
    <t>Gemeente Dendermonde</t>
  </si>
  <si>
    <t>BE33091000273346</t>
  </si>
  <si>
    <t>0207471716</t>
  </si>
  <si>
    <t>Gemeente Dilsen-Stokkem</t>
  </si>
  <si>
    <t>BE11091000467548</t>
  </si>
  <si>
    <t>0207534864</t>
  </si>
  <si>
    <t>Gemeente Duffel</t>
  </si>
  <si>
    <t>BE60091000081770</t>
  </si>
  <si>
    <t>0207537933</t>
  </si>
  <si>
    <t>Gemeente Edegem</t>
  </si>
  <si>
    <t>BE76001058686995</t>
  </si>
  <si>
    <t>0207533874</t>
  </si>
  <si>
    <t>Gemeente Geel</t>
  </si>
  <si>
    <t>BE30320030956511</t>
  </si>
  <si>
    <t>0207201797</t>
  </si>
  <si>
    <t>Gemeente Genk</t>
  </si>
  <si>
    <t>BE27091000470073</t>
  </si>
  <si>
    <t>0207451227</t>
  </si>
  <si>
    <t>Gemeente Gent</t>
  </si>
  <si>
    <t>BE34091000277790</t>
  </si>
  <si>
    <t>0207501806</t>
  </si>
  <si>
    <t>Gemeente Grobbendonk</t>
  </si>
  <si>
    <t>BE08091000085713</t>
  </si>
  <si>
    <t>0207439151</t>
  </si>
  <si>
    <t>Gemeente Haaltert</t>
  </si>
  <si>
    <t>BE36091000286581</t>
  </si>
  <si>
    <t>0207466964</t>
  </si>
  <si>
    <t>Gemeente Hasselt</t>
  </si>
  <si>
    <t>BE52091000473309</t>
  </si>
  <si>
    <t>0207506160</t>
  </si>
  <si>
    <t>Gemeente Hemiksem</t>
  </si>
  <si>
    <t>BE15091000087430</t>
  </si>
  <si>
    <t>0216772432</t>
  </si>
  <si>
    <t>Gemeente Heusden-Zolder</t>
  </si>
  <si>
    <t>BE77091000476642</t>
  </si>
  <si>
    <t>0206562092</t>
  </si>
  <si>
    <t>Gemeente Hoeilaart</t>
  </si>
  <si>
    <t>BE87091000152094</t>
  </si>
  <si>
    <t>0216773026</t>
  </si>
  <si>
    <t>Gemeente Houthalen-Helchteren</t>
  </si>
  <si>
    <t>BE18091000478965</t>
  </si>
  <si>
    <t>0207535557</t>
  </si>
  <si>
    <t>Gemeente Hove</t>
  </si>
  <si>
    <t>BE17091000096221</t>
  </si>
  <si>
    <t>0207484681</t>
  </si>
  <si>
    <t>Gemeente Ieper</t>
  </si>
  <si>
    <t>BE10091000220604</t>
  </si>
  <si>
    <t>Ieper</t>
  </si>
  <si>
    <t>0207489037</t>
  </si>
  <si>
    <t>Gemeente Izegem</t>
  </si>
  <si>
    <t>BE81091000222624</t>
  </si>
  <si>
    <t>0207533280</t>
  </si>
  <si>
    <t>Gemeente Kampenhout</t>
  </si>
  <si>
    <t>BE75091000157451</t>
  </si>
  <si>
    <t>0207472904</t>
  </si>
  <si>
    <t>Gemeente Kinrooi</t>
  </si>
  <si>
    <t>BE91091000480076</t>
  </si>
  <si>
    <t>0207691252</t>
  </si>
  <si>
    <t>Gemeente Knokke-Heist</t>
  </si>
  <si>
    <t>BE73091000226260</t>
  </si>
  <si>
    <t>0207494480</t>
  </si>
  <si>
    <t>Gemeente Koksijde</t>
  </si>
  <si>
    <t>BE56091000229088</t>
  </si>
  <si>
    <t>0207536250</t>
  </si>
  <si>
    <t>Gemeente Kontich</t>
  </si>
  <si>
    <t>BE66091000098443</t>
  </si>
  <si>
    <t>0207463303</t>
  </si>
  <si>
    <t>Gemeente Kruibeke</t>
  </si>
  <si>
    <t>BE31091000293655</t>
  </si>
  <si>
    <t>0207478743</t>
  </si>
  <si>
    <t>Gemeente Lanaken</t>
  </si>
  <si>
    <t>BE45091000481389</t>
  </si>
  <si>
    <t>0216769264</t>
  </si>
  <si>
    <t>Gemeente Lennik</t>
  </si>
  <si>
    <t>BE76091000161895</t>
  </si>
  <si>
    <t>0207521503</t>
  </si>
  <si>
    <t>Gemeente Leuven</t>
  </si>
  <si>
    <t>BE10091000162404</t>
  </si>
  <si>
    <t>0207435785</t>
  </si>
  <si>
    <t>Gemeente Lichtervelde</t>
  </si>
  <si>
    <t>BE24091000233738</t>
  </si>
  <si>
    <t>0207502301</t>
  </si>
  <si>
    <t>Gemeente Lier</t>
  </si>
  <si>
    <t>BE82091000100968</t>
  </si>
  <si>
    <t>0207501410</t>
  </si>
  <si>
    <t>Gemeente Lint</t>
  </si>
  <si>
    <t>BE80091000101877</t>
  </si>
  <si>
    <t>0207521996</t>
  </si>
  <si>
    <t>Gemeente Lubbeek</t>
  </si>
  <si>
    <t>BE86091000167050</t>
  </si>
  <si>
    <t>0207691351</t>
  </si>
  <si>
    <t>Gemeente Maasmechelen</t>
  </si>
  <si>
    <t>BE33091000486746</t>
  </si>
  <si>
    <t>0207448554</t>
  </si>
  <si>
    <t>Gemeente Maldegem</t>
  </si>
  <si>
    <t>BE54091000307597</t>
  </si>
  <si>
    <t>0207537240</t>
  </si>
  <si>
    <t>Gemeente Malle</t>
  </si>
  <si>
    <t>BE73091000119560</t>
  </si>
  <si>
    <t>0207499430</t>
  </si>
  <si>
    <t>Gemeente Mechelen</t>
  </si>
  <si>
    <t>BE47091000102180</t>
  </si>
  <si>
    <t>0207453207</t>
  </si>
  <si>
    <t>Gemeente Merelbeke</t>
  </si>
  <si>
    <t>BE72091000309116</t>
  </si>
  <si>
    <t>0207503190</t>
  </si>
  <si>
    <t>Gemeente Merksplas</t>
  </si>
  <si>
    <t>BE39091000105719</t>
  </si>
  <si>
    <t>0207495668</t>
  </si>
  <si>
    <t>Gemeente Middelkerke</t>
  </si>
  <si>
    <t>BE07091000236566</t>
  </si>
  <si>
    <t>0207503388</t>
  </si>
  <si>
    <t>Gemeente Mol</t>
  </si>
  <si>
    <t>BE92091000106123</t>
  </si>
  <si>
    <t>0207431629</t>
  </si>
  <si>
    <t>Gemeente Moorslede</t>
  </si>
  <si>
    <t>BE38091000237172</t>
  </si>
  <si>
    <t>0207536646</t>
  </si>
  <si>
    <t>Gemeente Mortsel</t>
  </si>
  <si>
    <t>BE15091000106830</t>
  </si>
  <si>
    <t>0207453801</t>
  </si>
  <si>
    <t>Gemeente Nazareth</t>
  </si>
  <si>
    <t>BE66091000311843</t>
  </si>
  <si>
    <t>0207536151</t>
  </si>
  <si>
    <t>Gemeente Niel</t>
  </si>
  <si>
    <t>BE79091000107133</t>
  </si>
  <si>
    <t>0207436775</t>
  </si>
  <si>
    <t>Gemeente Oostende</t>
  </si>
  <si>
    <t>BE47091000237980</t>
  </si>
  <si>
    <t>0206751837</t>
  </si>
  <si>
    <t>Gemeente Poperinge</t>
  </si>
  <si>
    <t>BE62091000245761</t>
  </si>
  <si>
    <t>0207504477</t>
  </si>
  <si>
    <t>Gemeente Retie</t>
  </si>
  <si>
    <t>BE69091000111678</t>
  </si>
  <si>
    <t>0207480921</t>
  </si>
  <si>
    <t>Gemeente Riemst</t>
  </si>
  <si>
    <t>BE67091000490887</t>
  </si>
  <si>
    <t>0207432520</t>
  </si>
  <si>
    <t>Gemeente Roeselare</t>
  </si>
  <si>
    <t>BE07091000246266</t>
  </si>
  <si>
    <t>0207460432</t>
  </si>
  <si>
    <t>Gemeente Ronse</t>
  </si>
  <si>
    <t>BE53091000322553</t>
  </si>
  <si>
    <t>0207510021</t>
  </si>
  <si>
    <t>BE45091000112789</t>
  </si>
  <si>
    <t>0207501707</t>
  </si>
  <si>
    <t>Gemeente Schilde</t>
  </si>
  <si>
    <t>BE30091000114611</t>
  </si>
  <si>
    <t>0207464093</t>
  </si>
  <si>
    <t>Gemeente Sint-Gillis-Waas</t>
  </si>
  <si>
    <t>BE39091000328819</t>
  </si>
  <si>
    <t>0207366501</t>
  </si>
  <si>
    <t>Gemeente Sint-Jans-Molenbeek</t>
  </si>
  <si>
    <t>BE60091000169070</t>
  </si>
  <si>
    <t>Sint-Jans-Molenbeek</t>
  </si>
  <si>
    <t>0207509724</t>
  </si>
  <si>
    <t>Gemeente Sint-Katelijne-Waver</t>
  </si>
  <si>
    <t>BE06091000115722</t>
  </si>
  <si>
    <t>0207464192</t>
  </si>
  <si>
    <t>Gemeente Sint-Niklaas</t>
  </si>
  <si>
    <t>BE46091000330536</t>
  </si>
  <si>
    <t>0207513484</t>
  </si>
  <si>
    <t>Gemeente Sint-Pieters-Leeuw</t>
  </si>
  <si>
    <t>BE79091000184733</t>
  </si>
  <si>
    <t>Sint-Truiden</t>
  </si>
  <si>
    <t>0207525461</t>
  </si>
  <si>
    <t>Gemeente Tervuren</t>
  </si>
  <si>
    <t>BE33091000186046</t>
  </si>
  <si>
    <t>0207533082</t>
  </si>
  <si>
    <t>Gemeente Turnhout</t>
  </si>
  <si>
    <t>BE26091000116429</t>
  </si>
  <si>
    <t>0207447366</t>
  </si>
  <si>
    <t>Gemeente Wetteren</t>
  </si>
  <si>
    <t>BE56091000335788</t>
  </si>
  <si>
    <t>0207488641</t>
  </si>
  <si>
    <t>Gemeente Wevelgem</t>
  </si>
  <si>
    <t>BE80091000257077</t>
  </si>
  <si>
    <t>0207535161</t>
  </si>
  <si>
    <t>Gemeente Wommelgem</t>
  </si>
  <si>
    <t>BE21091000123503</t>
  </si>
  <si>
    <t>0207515068</t>
  </si>
  <si>
    <t>Gemeente Zaventem</t>
  </si>
  <si>
    <t>BE13091000204739</t>
  </si>
  <si>
    <t>0207444990</t>
  </si>
  <si>
    <t>Gemeente Zottegem</t>
  </si>
  <si>
    <t>BE82091000353168</t>
  </si>
  <si>
    <t>0207527540</t>
  </si>
  <si>
    <t>Gemeente Zoutleeuw</t>
  </si>
  <si>
    <t>BE97091000205749</t>
  </si>
  <si>
    <t>0267374857</t>
  </si>
  <si>
    <t>School</t>
  </si>
  <si>
    <t>BE44068232860045</t>
  </si>
  <si>
    <t>ANTWERPEN</t>
  </si>
  <si>
    <t>GO! K.A. Antwerpen</t>
  </si>
  <si>
    <t>0409895967</t>
  </si>
  <si>
    <t>BE43068229101701</t>
  </si>
  <si>
    <t>Israelitisch Atheneum Jesode-Hatora-B-J</t>
  </si>
  <si>
    <t>0460701597</t>
  </si>
  <si>
    <t>BE18001177014265</t>
  </si>
  <si>
    <t>VBS Bais Chinuch</t>
  </si>
  <si>
    <t>0416002316</t>
  </si>
  <si>
    <t>BE04860117035431</t>
  </si>
  <si>
    <t>VBS Benoth Jerusalem</t>
  </si>
  <si>
    <t>VBS Jesode Hatora-Beth Jacob</t>
  </si>
  <si>
    <t>0860594787</t>
  </si>
  <si>
    <t>BE45001311060989</t>
  </si>
  <si>
    <t>VBS Wiznitz</t>
  </si>
  <si>
    <t>0421724326</t>
  </si>
  <si>
    <t>BE27068907332973</t>
  </si>
  <si>
    <t>VBS Yavne</t>
  </si>
  <si>
    <t>0415241459</t>
  </si>
  <si>
    <t>BE17000095479221</t>
  </si>
  <si>
    <t>VKS - Bais Rachel</t>
  </si>
  <si>
    <t>0267384458</t>
  </si>
  <si>
    <t>BE02068231550040</t>
  </si>
  <si>
    <t>BRUGGE</t>
  </si>
  <si>
    <t>GO! BS De Springplank</t>
  </si>
  <si>
    <t>GO! BS De Stempel</t>
  </si>
  <si>
    <t>0472806011</t>
  </si>
  <si>
    <t>BE12470080604192</t>
  </si>
  <si>
    <t>BE50731032906718</t>
  </si>
  <si>
    <t>VBS Sint-Andreas - Brugge</t>
  </si>
  <si>
    <t>0632587280</t>
  </si>
  <si>
    <t>BE46736019940436</t>
  </si>
  <si>
    <t>Brussel</t>
  </si>
  <si>
    <t>Sint-Jan Berchmanscollege</t>
  </si>
  <si>
    <t>0415898485</t>
  </si>
  <si>
    <t>BE58068226849479</t>
  </si>
  <si>
    <t>BURCHT</t>
  </si>
  <si>
    <t>VBS Sint-Martinus</t>
  </si>
  <si>
    <t>0850037724</t>
  </si>
  <si>
    <t>BE11068231191948</t>
  </si>
  <si>
    <t>Denderleeuw</t>
  </si>
  <si>
    <t>0267379609</t>
  </si>
  <si>
    <t>0850037625</t>
  </si>
  <si>
    <t>BE38068231912172</t>
  </si>
  <si>
    <t>GERAARDSBERGEN</t>
  </si>
  <si>
    <t>GO! atheneum Geraardsbergen</t>
  </si>
  <si>
    <t>HALLE</t>
  </si>
  <si>
    <t>0267381686</t>
  </si>
  <si>
    <t>BE46068231297436</t>
  </si>
  <si>
    <t>Hamme</t>
  </si>
  <si>
    <t>GO! SportBS in beweging Hamme</t>
  </si>
  <si>
    <t>0436607391</t>
  </si>
  <si>
    <t>BE36734328158281</t>
  </si>
  <si>
    <t>HERENT</t>
  </si>
  <si>
    <t>VLS De Kraal</t>
  </si>
  <si>
    <t>0267377629</t>
  </si>
  <si>
    <t>BE89435458888185</t>
  </si>
  <si>
    <t>LAKEN</t>
  </si>
  <si>
    <t>GO! BS De Telescoop</t>
  </si>
  <si>
    <t>0267378817</t>
  </si>
  <si>
    <t>BE07068232668166</t>
  </si>
  <si>
    <t>0697609152</t>
  </si>
  <si>
    <t>BE18091021935365</t>
  </si>
  <si>
    <t>GBS Lievegem</t>
  </si>
  <si>
    <t>Lokeren</t>
  </si>
  <si>
    <t>GO! technisch atheneum Lokeren</t>
  </si>
  <si>
    <t>0207517345</t>
  </si>
  <si>
    <t>BE40091010974163</t>
  </si>
  <si>
    <t>MOLENSTEDE</t>
  </si>
  <si>
    <t>GBS De Buitenkans</t>
  </si>
  <si>
    <t>NEERWINDEN</t>
  </si>
  <si>
    <t>GO! BS Wonderwijs Neerwinden</t>
  </si>
  <si>
    <t>0417454148</t>
  </si>
  <si>
    <t>OUDENAARDE</t>
  </si>
  <si>
    <t>0443879819</t>
  </si>
  <si>
    <t>BE04775595707131</t>
  </si>
  <si>
    <t>PULDERBOS</t>
  </si>
  <si>
    <t>Pulderbos Secundair Onderwijs (BuSO)</t>
  </si>
  <si>
    <t>0850037427</t>
  </si>
  <si>
    <t>BE35068231831037</t>
  </si>
  <si>
    <t>REET</t>
  </si>
  <si>
    <t>GO! SBSO Groenlaar</t>
  </si>
  <si>
    <t>ROESELARE</t>
  </si>
  <si>
    <t>0267375649</t>
  </si>
  <si>
    <t>BE05068228139175</t>
  </si>
  <si>
    <t>Schoten</t>
  </si>
  <si>
    <t>GO! atheneum Schoten</t>
  </si>
  <si>
    <t>BE57068220093835</t>
  </si>
  <si>
    <t>SINT-TRUIDEN</t>
  </si>
  <si>
    <t>GO! BS De Letterfant</t>
  </si>
  <si>
    <t>GO! BS Momentum</t>
  </si>
  <si>
    <t>TONGEREN</t>
  </si>
  <si>
    <t>0692650967</t>
  </si>
  <si>
    <t>BE18736046278865</t>
  </si>
  <si>
    <t>Vorst</t>
  </si>
  <si>
    <t>Freinetschool Keerpunt</t>
  </si>
  <si>
    <t>0449833936</t>
  </si>
  <si>
    <t>BE96001860732105</t>
  </si>
  <si>
    <t>WIELSBEKE</t>
  </si>
  <si>
    <t>VBS Springeling</t>
  </si>
  <si>
    <t>Verantwoordingsformulier Zomerscholen 2024</t>
  </si>
  <si>
    <t>0207539121</t>
  </si>
  <si>
    <t>0207511011</t>
  </si>
  <si>
    <t>0207508338</t>
  </si>
  <si>
    <t>0207067482</t>
  </si>
  <si>
    <t>0207525758</t>
  </si>
  <si>
    <t>0207467162</t>
  </si>
  <si>
    <t>0207500420</t>
  </si>
  <si>
    <t>0207528035</t>
  </si>
  <si>
    <t>0207512001</t>
  </si>
  <si>
    <t>0207491215</t>
  </si>
  <si>
    <t>0207502596</t>
  </si>
  <si>
    <t>0773498982</t>
  </si>
  <si>
    <t>0800261282</t>
  </si>
  <si>
    <t>0207502004</t>
  </si>
  <si>
    <t>0267385646</t>
  </si>
  <si>
    <t>0207535458</t>
  </si>
  <si>
    <t>0207484384</t>
  </si>
  <si>
    <t>0207504378</t>
  </si>
  <si>
    <t>0207501113</t>
  </si>
  <si>
    <t>0207515464</t>
  </si>
  <si>
    <t>0207488443</t>
  </si>
  <si>
    <t>GO! BS De Kleurenboom, Montenaken</t>
  </si>
  <si>
    <t>GO! BS Momentum, Sint-Truiden</t>
  </si>
  <si>
    <t>GO! BS De Letterfant, Sint-Truiden</t>
  </si>
  <si>
    <t>VBS De Frères, Brugge</t>
  </si>
  <si>
    <t>Gemeente Machelen</t>
  </si>
  <si>
    <t>GO! BS De Stempel, Brugge</t>
  </si>
  <si>
    <t>GO! BS De Telescoop, Laken</t>
  </si>
  <si>
    <t>GO! BS Zele, Zele</t>
  </si>
  <si>
    <t>GBS De Buitenkans, Molenstede</t>
  </si>
  <si>
    <t>Gemeente Meise</t>
  </si>
  <si>
    <t>Gemeente Galmaarden</t>
  </si>
  <si>
    <t>GO! BS De Springplank, Brugge</t>
  </si>
  <si>
    <t>VBS Bais Chinuch, Antwerpen</t>
  </si>
  <si>
    <t>Gemeente Tongeren</t>
  </si>
  <si>
    <t>Gemeente Tienen</t>
  </si>
  <si>
    <t>GO! atheneum MIRA, Hamme</t>
  </si>
  <si>
    <t>VBS Springeling, Wielsbeke</t>
  </si>
  <si>
    <t>VBS Sint-Martinus, Burcht</t>
  </si>
  <si>
    <t>VBS KBO Sint-Jozef 2, Oudenaarde</t>
  </si>
  <si>
    <t>GO! SBSO Groenlaar, Reet</t>
  </si>
  <si>
    <t>Gemeente Herk-de-Stad</t>
  </si>
  <si>
    <t>VLS De Kraal, Herent</t>
  </si>
  <si>
    <t>VBS Jesode Hatora-Beth Jacob, Antwerpen</t>
  </si>
  <si>
    <t>Gemeente Bornem</t>
  </si>
  <si>
    <t>VBS Sint-Andreas - Brugge, Brugge</t>
  </si>
  <si>
    <t>Gemeente Brugge</t>
  </si>
  <si>
    <t>Gemeente Overijse</t>
  </si>
  <si>
    <t>GO! Atheneum Denderleeuw, Denderleeuw</t>
  </si>
  <si>
    <t>Pulderbos Secundair Onderwijs (BuSO), Pulderbos</t>
  </si>
  <si>
    <t>Gemeente Oudenburg</t>
  </si>
  <si>
    <t>Gemeente Kasterlee</t>
  </si>
  <si>
    <t>VBS Yavne, Antwerpen</t>
  </si>
  <si>
    <t>VBS Belz, Antwerpen</t>
  </si>
  <si>
    <t>Sint-Jan Berchmanscollege, Brussel</t>
  </si>
  <si>
    <t>VBS Benoth Jerusalem, Antwerpen</t>
  </si>
  <si>
    <t>VBSBO Darkenoe, Antwerpen</t>
  </si>
  <si>
    <t>GO! K.A. Antwerpen, Antwerpen</t>
  </si>
  <si>
    <t>Gemeente Herenthout</t>
  </si>
  <si>
    <t>GO! technisch atheneum Lokeren, Lokeren</t>
  </si>
  <si>
    <t>GO! middenschool Ieper, Ieper</t>
  </si>
  <si>
    <t>Gemeente Halle</t>
  </si>
  <si>
    <t>GO! SportBS in beweging Hamme, Hamme</t>
  </si>
  <si>
    <t>GO! atheneum Schoten, Schoten</t>
  </si>
  <si>
    <t>Gemeente Linkebeek</t>
  </si>
  <si>
    <t>Gemeente Ravels</t>
  </si>
  <si>
    <t>VKS - Bais Rachel, Antwerpen</t>
  </si>
  <si>
    <t>Gemeente Willebroek</t>
  </si>
  <si>
    <t>VBS Wiznitz, Antwerpen</t>
  </si>
  <si>
    <t>Freinetschool Keerpunt, Vorst</t>
  </si>
  <si>
    <t>Israelitisch Atheneum Jesode-Hatora-B-J, Antwerpen</t>
  </si>
  <si>
    <t>Gemeente Aarschot</t>
  </si>
  <si>
    <t>GO! BS Wonderwijs Neerwinden, Neerwinden</t>
  </si>
  <si>
    <t>Gemeente Deerlijk</t>
  </si>
  <si>
    <t>GO! atheneum Geraardsbergen, Geraardsbergen</t>
  </si>
  <si>
    <t>GBS Lievegem, LIEVEGEM</t>
  </si>
  <si>
    <t>BE53091000167353</t>
  </si>
  <si>
    <t>BE84091000167959</t>
  </si>
  <si>
    <t>BE39091000144519</t>
  </si>
  <si>
    <t>BE90091000495032</t>
  </si>
  <si>
    <t>BE53091000186753</t>
  </si>
  <si>
    <t>BE35833330563637</t>
  </si>
  <si>
    <t>BE68091000475834</t>
  </si>
  <si>
    <t>BE19091000075912</t>
  </si>
  <si>
    <t>BE98091000210193</t>
  </si>
  <si>
    <t>BE72091000173316</t>
  </si>
  <si>
    <t>BE97091000244549</t>
  </si>
  <si>
    <t>BE24091000097938</t>
  </si>
  <si>
    <t>BE62363218950561</t>
  </si>
  <si>
    <t>BE92402919902123</t>
  </si>
  <si>
    <t>BE35091000088137</t>
  </si>
  <si>
    <t>BE43001339676801</t>
  </si>
  <si>
    <t>BE20091000148256</t>
  </si>
  <si>
    <t>BE57091000165535</t>
  </si>
  <si>
    <t>BE08363042551213</t>
  </si>
  <si>
    <t>BE07091000120166</t>
  </si>
  <si>
    <t>BE04091000126331</t>
  </si>
  <si>
    <t>BE24091000214338</t>
  </si>
  <si>
    <t>Montenaken</t>
  </si>
  <si>
    <t>Brugge</t>
  </si>
  <si>
    <t>Laken</t>
  </si>
  <si>
    <t>Zele</t>
  </si>
  <si>
    <t>Molenstede</t>
  </si>
  <si>
    <t>Wielsbeke</t>
  </si>
  <si>
    <t>Burcht</t>
  </si>
  <si>
    <t>Oudenaarde</t>
  </si>
  <si>
    <t>Reet</t>
  </si>
  <si>
    <t>Herent</t>
  </si>
  <si>
    <t>Pulderbos</t>
  </si>
  <si>
    <t>Neerwinden</t>
  </si>
  <si>
    <t>Geraardsbergen</t>
  </si>
  <si>
    <t>LIEVEGEM</t>
  </si>
  <si>
    <t>GO! BS De Kleurenboom</t>
  </si>
  <si>
    <t>VBS De Frères</t>
  </si>
  <si>
    <t>GO! BS Zele</t>
  </si>
  <si>
    <t>GO! atheneum MIRA</t>
  </si>
  <si>
    <t>VBS KBO Sint-Jozef 2</t>
  </si>
  <si>
    <t>GO! Atheneum Denderleeuw</t>
  </si>
  <si>
    <t>VBS Belz</t>
  </si>
  <si>
    <t>VBSBO Darkenoe</t>
  </si>
  <si>
    <t>GO! middenschool Ieper</t>
  </si>
  <si>
    <t>MONTENAKEN</t>
  </si>
  <si>
    <t>MIDDELKERKE</t>
  </si>
  <si>
    <t>LINT</t>
  </si>
  <si>
    <t>HEUSDEN-ZOLDER</t>
  </si>
  <si>
    <t>ARENDONK</t>
  </si>
  <si>
    <t>SINT-KATELIJNE-WAVER</t>
  </si>
  <si>
    <t>MACHELEN</t>
  </si>
  <si>
    <t>LANAKEN</t>
  </si>
  <si>
    <t>IZEGEM</t>
  </si>
  <si>
    <t>HAALTERT</t>
  </si>
  <si>
    <t>MOL</t>
  </si>
  <si>
    <t>ZELE</t>
  </si>
  <si>
    <t>WEVELGEM</t>
  </si>
  <si>
    <t>TURNHOUT</t>
  </si>
  <si>
    <t>SINT-PIETERS-LEEUW</t>
  </si>
  <si>
    <t>POPERINGE</t>
  </si>
  <si>
    <t>MEISE</t>
  </si>
  <si>
    <t>TERVUREN</t>
  </si>
  <si>
    <t>EDEGEM</t>
  </si>
  <si>
    <t>RUMST</t>
  </si>
  <si>
    <t>MAASMECHELEN</t>
  </si>
  <si>
    <t>GALMAARDEN</t>
  </si>
  <si>
    <t>BLANKENBERGE</t>
  </si>
  <si>
    <t>MERKSPLAS</t>
  </si>
  <si>
    <t>MECHELEN</t>
  </si>
  <si>
    <t>BILZEN</t>
  </si>
  <si>
    <t>DEINZE</t>
  </si>
  <si>
    <t>ZOUTLEEUW</t>
  </si>
  <si>
    <t>KOKSIJDE</t>
  </si>
  <si>
    <t>AALST</t>
  </si>
  <si>
    <t>TIENEN</t>
  </si>
  <si>
    <t>BEVEREN</t>
  </si>
  <si>
    <t>HAMME</t>
  </si>
  <si>
    <t>ZOTTEGEM</t>
  </si>
  <si>
    <t>GENK</t>
  </si>
  <si>
    <t>BORSBEEK</t>
  </si>
  <si>
    <t>SINT-JANS-MOLENBEEK</t>
  </si>
  <si>
    <t>SINT-NIKLAAS</t>
  </si>
  <si>
    <t>WOMMELGEM</t>
  </si>
  <si>
    <t>OOSTENDE</t>
  </si>
  <si>
    <t>MOORSLEDE</t>
  </si>
  <si>
    <t>RETIE</t>
  </si>
  <si>
    <t>WETTEREN</t>
  </si>
  <si>
    <t>MERELBEKE</t>
  </si>
  <si>
    <t>KAMPENHOUT</t>
  </si>
  <si>
    <t>HERK-DE-STAD</t>
  </si>
  <si>
    <t>KNOKKE-HEIST</t>
  </si>
  <si>
    <t>SINT-GILLIS-WAAS</t>
  </si>
  <si>
    <t>DE PINTE</t>
  </si>
  <si>
    <t>HEMIKSEM</t>
  </si>
  <si>
    <t>KRUIBEKE</t>
  </si>
  <si>
    <t>GROBBENDONK</t>
  </si>
  <si>
    <t>RONSE</t>
  </si>
  <si>
    <t>HOUTHALEN-HELCHTEREN</t>
  </si>
  <si>
    <t>BORNEM</t>
  </si>
  <si>
    <t>KINROOI</t>
  </si>
  <si>
    <t>NIEL</t>
  </si>
  <si>
    <t>MORTSEL</t>
  </si>
  <si>
    <t>LUBBEEK</t>
  </si>
  <si>
    <t>GENT</t>
  </si>
  <si>
    <t>LICHTERVELDE</t>
  </si>
  <si>
    <t>OVERIJSE</t>
  </si>
  <si>
    <t>LENNIK</t>
  </si>
  <si>
    <t>MALLE</t>
  </si>
  <si>
    <t>BOOM</t>
  </si>
  <si>
    <t>HOVE</t>
  </si>
  <si>
    <t>ZAVENTEM</t>
  </si>
  <si>
    <t>DENDERLEEUW</t>
  </si>
  <si>
    <t>SCHILDE</t>
  </si>
  <si>
    <t>RIEMST</t>
  </si>
  <si>
    <t>DILSEN-STOKKEM</t>
  </si>
  <si>
    <t>LIER</t>
  </si>
  <si>
    <t>GEEL</t>
  </si>
  <si>
    <t>KONTICH</t>
  </si>
  <si>
    <t>OUDENBURG</t>
  </si>
  <si>
    <t>KASTERLEE</t>
  </si>
  <si>
    <t>NAZARETH</t>
  </si>
  <si>
    <t>LEUVEN</t>
  </si>
  <si>
    <t>BRUSSEL</t>
  </si>
  <si>
    <t>DENDERMONDE</t>
  </si>
  <si>
    <t>HERENTHOUT</t>
  </si>
  <si>
    <t>LOKEREN</t>
  </si>
  <si>
    <t>IEPER</t>
  </si>
  <si>
    <t>DUFFEL</t>
  </si>
  <si>
    <t>SCHOTEN</t>
  </si>
  <si>
    <t>LINKEBEEK</t>
  </si>
  <si>
    <t>RAVELS</t>
  </si>
  <si>
    <t>HOEILAART</t>
  </si>
  <si>
    <t>WILLEBROEK</t>
  </si>
  <si>
    <t>VORST</t>
  </si>
  <si>
    <t>MALDEGEM</t>
  </si>
  <si>
    <t>AARSCHOT</t>
  </si>
  <si>
    <t>DEERLIJK</t>
  </si>
  <si>
    <t>HASSELT</t>
  </si>
  <si>
    <t>VBS KBO Sint-Jozef 2 - AFW, Oudenaarde</t>
  </si>
  <si>
    <t>Gemeente Kruibeke - GN REGIE</t>
  </si>
  <si>
    <t>Leeg</t>
  </si>
  <si>
    <t>Voor het onderwijsaanbod</t>
  </si>
  <si>
    <t>Voor het vrijetijdsaanbod</t>
  </si>
  <si>
    <t>Voor de regierol of administratieve ondersteuning</t>
  </si>
  <si>
    <t>Salariskosten lesgevers (leerkrachten / vrijwilligers)</t>
  </si>
  <si>
    <t>Salariskosten (leerkrachten / vrijwilligers)</t>
  </si>
  <si>
    <t>Salariskosten personeel / vrijwilligers</t>
  </si>
  <si>
    <t>-&gt; Schatting van het aantal uren inzet</t>
  </si>
  <si>
    <t>-&gt; Schatting van het aantal uren inzet (voorbereiding, …)</t>
  </si>
  <si>
    <t>-&gt; Schatting van het aantal uren inzet (voorbereiding, lesgeven, …)</t>
  </si>
  <si>
    <t>Extra-muros activiteiten</t>
  </si>
  <si>
    <t>lesmateriaal</t>
  </si>
  <si>
    <t>Andere kosten, hieronder te specifiëren:</t>
  </si>
  <si>
    <t>Forfait overheadskosten (max. 10% personeels- en werkingskosten)</t>
  </si>
  <si>
    <t xml:space="preserve">DEEL 2: Verantwoording uitgaven </t>
  </si>
  <si>
    <t>Controle extra-muros activiteiten</t>
  </si>
  <si>
    <t>Salaris onderwijsaanbod</t>
  </si>
  <si>
    <t>Salaris vrijetijds</t>
  </si>
  <si>
    <t>Salaris regie/overhead</t>
  </si>
  <si>
    <t>Extra muros</t>
  </si>
  <si>
    <t>Lesmateriaal</t>
  </si>
  <si>
    <t>Forfait overhead</t>
  </si>
  <si>
    <t># uren ondewijs</t>
  </si>
  <si>
    <t># uren vrijetijd</t>
  </si>
  <si>
    <t># uren regie/ adm. Onderst.</t>
  </si>
  <si>
    <t>Ik wens gebruik te maken van het forfait overheadskosten</t>
  </si>
  <si>
    <t>Controle cateringskosten</t>
  </si>
  <si>
    <t>Andere 1</t>
  </si>
  <si>
    <t>Berekening subsidie voor het onderwijs- en vrijetijdsaanbod:</t>
  </si>
  <si>
    <t>Subsidie voor het onderwijs- en vrijetijdsaanbod:</t>
  </si>
  <si>
    <t>DEEL 1: Berekening subsidie o.b.v. aantal leerlingen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</si>
</sst>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€-813]\ #,##0.00"/>
    <numFmt numFmtId="165" formatCode="#,##0.0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6" borderId="0" xfId="0" applyFont="1" applyFill="1"/>
    <xf numFmtId="0" fontId="2" fillId="6" borderId="0" xfId="0" applyFont="1" applyFill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0" borderId="0" xfId="0" applyFont="1"/>
    <xf numFmtId="0" fontId="1" fillId="6" borderId="4" xfId="0" applyFont="1" applyFill="1" applyBorder="1"/>
    <xf numFmtId="0" fontId="3" fillId="6" borderId="5" xfId="0" applyFont="1" applyFill="1" applyBorder="1"/>
    <xf numFmtId="0" fontId="2" fillId="6" borderId="4" xfId="0" applyFont="1" applyFill="1" applyBorder="1" applyAlignment="1">
      <alignment horizontal="left" indent="1"/>
    </xf>
    <xf numFmtId="0" fontId="1" fillId="6" borderId="5" xfId="0" applyFont="1" applyFill="1" applyBorder="1"/>
    <xf numFmtId="0" fontId="1" fillId="6" borderId="4" xfId="0" quotePrefix="1" applyFont="1" applyFill="1" applyBorder="1" applyAlignment="1">
      <alignment horizontal="left" indent="4"/>
    </xf>
    <xf numFmtId="0" fontId="1" fillId="3" borderId="4" xfId="0" applyFont="1" applyFill="1" applyBorder="1"/>
    <xf numFmtId="0" fontId="1" fillId="3" borderId="0" xfId="0" applyFont="1" applyFill="1"/>
    <xf numFmtId="0" fontId="2" fillId="3" borderId="0" xfId="0" applyFont="1" applyFill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center"/>
    </xf>
    <xf numFmtId="3" fontId="1" fillId="6" borderId="0" xfId="0" applyNumberFormat="1" applyFont="1" applyFill="1"/>
    <xf numFmtId="164" fontId="1" fillId="6" borderId="0" xfId="0" applyNumberFormat="1" applyFont="1" applyFill="1"/>
    <xf numFmtId="164" fontId="1" fillId="6" borderId="5" xfId="0" applyNumberFormat="1" applyFont="1" applyFill="1" applyBorder="1"/>
    <xf numFmtId="164" fontId="1" fillId="6" borderId="5" xfId="0" quotePrefix="1" applyNumberFormat="1" applyFont="1" applyFill="1" applyBorder="1" applyAlignment="1">
      <alignment horizontal="right"/>
    </xf>
    <xf numFmtId="164" fontId="2" fillId="6" borderId="5" xfId="0" applyNumberFormat="1" applyFont="1" applyFill="1" applyBorder="1"/>
    <xf numFmtId="164" fontId="2" fillId="3" borderId="5" xfId="0" applyNumberFormat="1" applyFont="1" applyFill="1" applyBorder="1"/>
    <xf numFmtId="0" fontId="1" fillId="6" borderId="0" xfId="0" quotePrefix="1" applyFont="1" applyFill="1" applyAlignment="1">
      <alignment horizontal="right"/>
    </xf>
    <xf numFmtId="3" fontId="1" fillId="6" borderId="0" xfId="0" quotePrefix="1" applyNumberFormat="1" applyFont="1" applyFill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2" fillId="4" borderId="9" xfId="0" applyFont="1" applyFill="1" applyBorder="1" applyAlignment="1">
      <alignment horizontal="left" indent="1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164" fontId="2" fillId="4" borderId="11" xfId="0" applyNumberFormat="1" applyFont="1" applyFill="1" applyBorder="1"/>
    <xf numFmtId="0" fontId="2" fillId="5" borderId="4" xfId="0" applyFont="1" applyFill="1" applyBorder="1" applyAlignment="1">
      <alignment horizontal="left" indent="1"/>
    </xf>
    <xf numFmtId="0" fontId="2" fillId="5" borderId="0" xfId="0" applyFont="1" applyFill="1"/>
    <xf numFmtId="164" fontId="2" fillId="5" borderId="5" xfId="0" applyNumberFormat="1" applyFont="1" applyFill="1" applyBorder="1"/>
    <xf numFmtId="0" fontId="1" fillId="5" borderId="0" xfId="0" applyFont="1" applyFill="1"/>
    <xf numFmtId="0" fontId="4" fillId="6" borderId="0" xfId="0" applyFont="1" applyFill="1"/>
    <xf numFmtId="3" fontId="1" fillId="2" borderId="5" xfId="0" applyNumberFormat="1" applyFont="1" applyFill="1" applyBorder="1" applyProtection="1">
      <protection locked="0"/>
    </xf>
    <xf numFmtId="164" fontId="1" fillId="2" borderId="0" xfId="0" applyNumberFormat="1" applyFont="1" applyFill="1" applyProtection="1">
      <protection locked="0"/>
    </xf>
    <xf numFmtId="0" fontId="1" fillId="2" borderId="4" xfId="0" applyFont="1" applyFill="1" applyBorder="1" applyAlignment="1" applyProtection="1">
      <alignment horizontal="left" indent="5"/>
      <protection locked="0"/>
    </xf>
    <xf numFmtId="3" fontId="0" fillId="0" borderId="0" xfId="0" applyNumberFormat="1"/>
    <xf numFmtId="164" fontId="0" fillId="0" borderId="0" xfId="0" applyNumberFormat="1"/>
    <xf numFmtId="0" fontId="5" fillId="6" borderId="5" xfId="0" applyFont="1" applyFill="1" applyBorder="1"/>
    <xf numFmtId="165" fontId="1" fillId="2" borderId="0" xfId="0" applyNumberFormat="1" applyFont="1" applyFill="1" applyProtection="1">
      <protection locked="0"/>
    </xf>
    <xf numFmtId="0" fontId="1" fillId="6" borderId="0" xfId="0" applyFont="1" applyFill="1" applyAlignment="1">
      <alignment horizontal="right"/>
    </xf>
    <xf numFmtId="0" fontId="1" fillId="6" borderId="4" xfId="0" quotePrefix="1" applyFont="1" applyFill="1" applyBorder="1" applyAlignment="1">
      <alignment horizontal="left" indent="6"/>
    </xf>
    <xf numFmtId="0" fontId="2" fillId="6" borderId="4" xfId="0" quotePrefix="1" applyFont="1" applyFill="1" applyBorder="1" applyAlignment="1">
      <alignment horizontal="left" indent="4"/>
    </xf>
    <xf numFmtId="0" fontId="1" fillId="6" borderId="4" xfId="0" applyFont="1" applyFill="1" applyBorder="1" applyAlignment="1">
      <alignment horizontal="left" indent="1"/>
    </xf>
    <xf numFmtId="0" fontId="1" fillId="6" borderId="4" xfId="0" applyFont="1" applyFill="1" applyBorder="1" applyAlignment="1">
      <alignment horizontal="right" indent="1"/>
    </xf>
    <xf numFmtId="0" fontId="6" fillId="6" borderId="5" xfId="0" applyFont="1" applyFill="1" applyBorder="1"/>
    <xf numFmtId="0" fontId="1" fillId="2" borderId="0" xfId="0" applyFont="1" applyFill="1" applyAlignment="1" applyProtection="1">
      <alignment horizontal="center"/>
      <protection locked="0"/>
    </xf>
    <xf numFmtId="164" fontId="2" fillId="2" borderId="0" xfId="0" applyNumberFormat="1" applyFont="1" applyFill="1" applyProtection="1">
      <protection locked="0"/>
    </xf>
    <xf numFmtId="165" fontId="3" fillId="0" borderId="0" xfId="0" applyNumberFormat="1" applyFont="1"/>
    <xf numFmtId="0" fontId="1" fillId="6" borderId="0" xfId="0" applyFont="1" applyFill="1" applyProtection="1">
      <protection locked="0"/>
    </xf>
    <xf numFmtId="0" fontId="7" fillId="6" borderId="0" xfId="0" applyFont="1" applyFill="1"/>
    <xf numFmtId="164" fontId="2" fillId="0" borderId="0" xfId="0" applyNumberFormat="1" applyFont="1" applyProtection="1">
      <protection locked="0"/>
    </xf>
    <xf numFmtId="166" fontId="0" fillId="0" borderId="0" xfId="0" applyNumberFormat="1"/>
    <xf numFmtId="3" fontId="1" fillId="6" borderId="5" xfId="0" quotePrefix="1" applyNumberFormat="1" applyFont="1" applyFill="1" applyBorder="1" applyAlignment="1" applyProtection="1">
      <alignment horizontal="right"/>
      <protection locked="0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6" fillId="6" borderId="5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Standaard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7" tint="0.59996337778862885"/>
        </patternFill>
      </fill>
    </dxf>
    <dxf>
      <font>
        <strike/>
      </font>
    </dxf>
    <dxf>
      <font>
        <strike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color rgb="FFFF0000"/>
      </font>
    </dxf>
    <dxf>
      <font>
        <color theme="4"/>
      </font>
    </dxf>
    <dxf>
      <font>
        <b/>
        <i val="0"/>
        <color rgb="FFFF0000"/>
      </font>
    </dxf>
  </dxfs>
  <tableStyles count="1" defaultTableStyle="TableStyleMedium2" defaultPivotStyle="PivotStyleLight16">
    <tableStyle name="Invisible" pivot="0" table="0" count="0" xr9:uid="{B9A6D0E4-59CE-45C1-8B76-4871985B99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BB258-E201-4776-95D3-28A2EA574205}">
  <dimension ref="A1:BE405"/>
  <sheetViews>
    <sheetView tabSelected="1" topLeftCell="A18" zoomScale="85" zoomScaleNormal="85" workbookViewId="0">
      <selection activeCell="J62" sqref="J62"/>
    </sheetView>
  </sheetViews>
  <sheetFormatPr defaultColWidth="8.88671875" defaultRowHeight="13.8" x14ac:dyDescent="0.3"/>
  <cols>
    <col min="1" max="1" width="3.5546875" style="1" customWidth="1"/>
    <col min="2" max="2" width="47.109375" style="1" customWidth="1"/>
    <col min="3" max="3" width="1" style="1" customWidth="1"/>
    <col min="4" max="5" width="19.33203125" style="1" customWidth="1"/>
    <col min="6" max="6" width="21.6640625" style="1" customWidth="1"/>
    <col min="7" max="7" width="3.33203125" style="1" customWidth="1"/>
    <col min="8" max="57" width="8.88671875" style="2"/>
    <col min="58" max="16384" width="8.88671875" style="1"/>
  </cols>
  <sheetData>
    <row r="1" spans="1:57" x14ac:dyDescent="0.3">
      <c r="A1" s="2"/>
      <c r="B1" s="2"/>
      <c r="C1" s="2"/>
      <c r="D1" s="2"/>
      <c r="E1" s="2"/>
      <c r="F1" s="2"/>
      <c r="G1" s="2"/>
    </row>
    <row r="2" spans="1:57" x14ac:dyDescent="0.3">
      <c r="A2" s="2"/>
      <c r="B2" s="59" t="s">
        <v>377</v>
      </c>
      <c r="C2" s="59"/>
      <c r="D2" s="59"/>
      <c r="E2" s="59"/>
      <c r="F2" s="59"/>
      <c r="G2" s="2"/>
    </row>
    <row r="3" spans="1:57" x14ac:dyDescent="0.3">
      <c r="A3" s="2"/>
      <c r="B3" s="2"/>
      <c r="C3" s="2"/>
      <c r="D3" s="2"/>
      <c r="E3" s="2"/>
      <c r="F3" s="2"/>
      <c r="G3" s="2"/>
    </row>
    <row r="4" spans="1:57" x14ac:dyDescent="0.3">
      <c r="A4" s="2"/>
      <c r="B4" s="2"/>
      <c r="C4" s="2"/>
      <c r="D4" s="2"/>
      <c r="E4" s="2"/>
      <c r="F4" s="2"/>
      <c r="G4" s="2"/>
    </row>
    <row r="5" spans="1:57" x14ac:dyDescent="0.3">
      <c r="A5" s="2"/>
      <c r="B5" s="3" t="s">
        <v>0</v>
      </c>
      <c r="C5" s="2"/>
      <c r="D5" s="2"/>
      <c r="E5" s="60"/>
      <c r="F5" s="60"/>
      <c r="G5" s="2"/>
    </row>
    <row r="6" spans="1:57" x14ac:dyDescent="0.3">
      <c r="A6" s="2"/>
      <c r="B6" s="2"/>
      <c r="C6" s="2"/>
      <c r="D6" s="2"/>
      <c r="E6" s="37" t="s">
        <v>2</v>
      </c>
      <c r="F6" s="37">
        <f>IF(F12="School",_xlfn.XLOOKUP(E5,Datasheet!B:B,Datasheet!L:L),_xlfn.XLOOKUP(E5,Datasheet!B:B,Datasheet!A:A))</f>
        <v>0</v>
      </c>
      <c r="G6" s="2"/>
    </row>
    <row r="7" spans="1:57" x14ac:dyDescent="0.3">
      <c r="A7" s="2"/>
      <c r="B7" s="2"/>
      <c r="C7" s="2"/>
      <c r="D7" s="2"/>
      <c r="E7" s="2"/>
      <c r="F7" s="2"/>
      <c r="G7" s="54"/>
      <c r="H7" s="54"/>
    </row>
    <row r="8" spans="1:57" x14ac:dyDescent="0.3">
      <c r="A8" s="2"/>
      <c r="B8" s="37" t="str">
        <f>IF(F17=0,"U heeft het aantal leerlingen dat effectief heeft deelgenomen, nog niet ingevuld.",IF(F66&lt;F32,"De subsidie wordt beperkt tot het bedrag van de verantwoorde uitgaven, zijnde € "&amp;TEXT(F66,"#.##0,00"),"U heeft voor de subsidie de uitgaven voldoende verantwoord."))</f>
        <v>U heeft het aantal leerlingen dat effectief heeft deelgenomen, nog niet ingevuld.</v>
      </c>
      <c r="C8" s="37"/>
      <c r="D8" s="37"/>
      <c r="E8" s="37"/>
      <c r="F8" s="37"/>
      <c r="G8" s="37"/>
    </row>
    <row r="9" spans="1:57" x14ac:dyDescent="0.3">
      <c r="A9" s="2"/>
      <c r="B9" s="37" t="str">
        <f>+E75</f>
        <v>De totale subsidie bedraagt € 0,00 en is gelijk aan het reeds uitbetaalde voorschot.</v>
      </c>
      <c r="C9" s="37"/>
      <c r="D9" s="37"/>
      <c r="E9" s="37"/>
      <c r="F9" s="37"/>
      <c r="G9" s="37"/>
    </row>
    <row r="10" spans="1:57" ht="14.4" thickBot="1" x14ac:dyDescent="0.35">
      <c r="A10" s="2"/>
      <c r="B10" s="3"/>
      <c r="C10" s="2"/>
      <c r="D10" s="2"/>
      <c r="E10" s="2"/>
      <c r="F10" s="2"/>
      <c r="G10" s="2"/>
    </row>
    <row r="11" spans="1:57" s="7" customFormat="1" x14ac:dyDescent="0.3">
      <c r="A11" s="3"/>
      <c r="B11" s="4" t="s">
        <v>625</v>
      </c>
      <c r="C11" s="5"/>
      <c r="D11" s="5"/>
      <c r="E11" s="5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idden="1" x14ac:dyDescent="0.3">
      <c r="A12" s="2"/>
      <c r="B12" s="8"/>
      <c r="C12" s="2"/>
      <c r="D12" s="2"/>
      <c r="E12" s="2"/>
      <c r="F12" s="43">
        <f>_xlfn.XLOOKUP(E5,Datasheet!B:B,Datasheet!C:C)</f>
        <v>0</v>
      </c>
      <c r="G12" s="2"/>
    </row>
    <row r="13" spans="1:57" x14ac:dyDescent="0.3">
      <c r="A13" s="2"/>
      <c r="B13" s="8"/>
      <c r="C13" s="2"/>
      <c r="D13" s="2"/>
      <c r="E13" s="2"/>
      <c r="F13" s="9"/>
      <c r="G13" s="2"/>
    </row>
    <row r="14" spans="1:57" x14ac:dyDescent="0.3">
      <c r="A14" s="2"/>
      <c r="B14" s="10" t="s">
        <v>3</v>
      </c>
      <c r="C14" s="2"/>
      <c r="D14" s="2"/>
      <c r="E14" s="2"/>
      <c r="F14" s="11"/>
      <c r="G14" s="2"/>
    </row>
    <row r="15" spans="1:57" x14ac:dyDescent="0.3">
      <c r="B15" s="12" t="s">
        <v>4</v>
      </c>
      <c r="C15" s="2"/>
      <c r="D15" s="2"/>
      <c r="E15" s="2"/>
      <c r="F15" s="38"/>
    </row>
    <row r="16" spans="1:57" ht="14.4" x14ac:dyDescent="0.3">
      <c r="A16" s="2"/>
      <c r="B16" s="12" t="str">
        <f>IF(_xlfn.XLOOKUP($E5,Datasheet!$B:$B,Datasheet!$D:$D)="Ja","&gt; 5 volle of 10 halve dagen (enkel buitengewoon onderwijs)","&gt; 5 volle of 10 halve dagen (enkel buitengewoon onderwijs).")</f>
        <v>&gt; 5 volle of 10 halve dagen (enkel buitengewoon onderwijs).</v>
      </c>
      <c r="C16" s="2"/>
      <c r="D16" s="2"/>
      <c r="E16" s="2"/>
      <c r="F16" s="58"/>
      <c r="G16" s="55" t="str">
        <f>IF(F16="","",IF(IF(F12="Gemeente",_xlfn.XLOOKUP($E$5,Datasheet!B:B,Datasheet!D:D),_xlfn.XLOOKUP($E$5,Datasheet!B:B,Datasheet!D:D))="ja","","Opgelet! Betreft verantwoordingsformulier GEEN buitengewoon onderwijs. Dit veld dient leeg te zijn!"))</f>
        <v/>
      </c>
    </row>
    <row r="17" spans="1:7" x14ac:dyDescent="0.3">
      <c r="B17" s="13"/>
      <c r="C17" s="14"/>
      <c r="D17" s="14"/>
      <c r="E17" s="15" t="s">
        <v>5</v>
      </c>
      <c r="F17" s="16">
        <f>+F16+F15</f>
        <v>0</v>
      </c>
    </row>
    <row r="18" spans="1:7" x14ac:dyDescent="0.3">
      <c r="A18" s="2"/>
      <c r="B18" s="8"/>
      <c r="C18" s="2"/>
      <c r="D18" s="2"/>
      <c r="E18" s="2"/>
      <c r="F18" s="11"/>
      <c r="G18" s="2"/>
    </row>
    <row r="19" spans="1:7" x14ac:dyDescent="0.3">
      <c r="A19" s="2"/>
      <c r="B19" s="10" t="s">
        <v>623</v>
      </c>
      <c r="C19" s="2"/>
      <c r="D19" s="2"/>
      <c r="E19" s="2"/>
      <c r="F19" s="11"/>
      <c r="G19" s="2"/>
    </row>
    <row r="20" spans="1:7" x14ac:dyDescent="0.3">
      <c r="A20" s="2"/>
      <c r="B20" s="8"/>
      <c r="C20" s="2"/>
      <c r="D20" s="2"/>
      <c r="E20" s="2"/>
      <c r="F20" s="11"/>
      <c r="G20" s="2"/>
    </row>
    <row r="21" spans="1:7" x14ac:dyDescent="0.3">
      <c r="A21" s="2"/>
      <c r="B21" s="8"/>
      <c r="C21" s="2"/>
      <c r="D21" s="17" t="s">
        <v>6</v>
      </c>
      <c r="E21" s="17" t="s">
        <v>7</v>
      </c>
      <c r="F21" s="11"/>
      <c r="G21" s="2"/>
    </row>
    <row r="22" spans="1:7" x14ac:dyDescent="0.3">
      <c r="A22" s="2"/>
      <c r="B22" s="12" t="s">
        <v>4</v>
      </c>
      <c r="C22" s="2"/>
      <c r="D22" s="18">
        <f>+F15</f>
        <v>0</v>
      </c>
      <c r="E22" s="19">
        <v>45</v>
      </c>
      <c r="F22" s="20">
        <f>+E22*D22*10</f>
        <v>0</v>
      </c>
      <c r="G22" s="2"/>
    </row>
    <row r="23" spans="1:7" x14ac:dyDescent="0.3">
      <c r="A23" s="2"/>
      <c r="B23" s="12" t="str">
        <f>IF(_xlfn.XLOOKUP($E5,Datasheet!$B:$B,Datasheet!$D:$D)="Ja","&gt; 5 volle of 10 halve dagen (enkel buitengewoon onderwijs)","&gt; 5 volle of 10 halve dagen (enkel buitengewoon onderwijs).")</f>
        <v>&gt; 5 volle of 10 halve dagen (enkel buitengewoon onderwijs).</v>
      </c>
      <c r="C23" s="2"/>
      <c r="D23" s="18">
        <f>+F16</f>
        <v>0</v>
      </c>
      <c r="E23" s="19">
        <v>45</v>
      </c>
      <c r="F23" s="21">
        <f>+E23*D23*5</f>
        <v>0</v>
      </c>
      <c r="G23" s="2"/>
    </row>
    <row r="24" spans="1:7" x14ac:dyDescent="0.3">
      <c r="B24" s="13"/>
      <c r="C24" s="14"/>
      <c r="D24" s="14"/>
      <c r="E24" s="15" t="s">
        <v>624</v>
      </c>
      <c r="F24" s="23">
        <f>+F22+F23</f>
        <v>0</v>
      </c>
    </row>
    <row r="25" spans="1:7" x14ac:dyDescent="0.3">
      <c r="A25" s="2"/>
      <c r="B25" s="8"/>
      <c r="C25" s="2"/>
      <c r="D25" s="2"/>
      <c r="E25" s="2"/>
      <c r="F25" s="20"/>
      <c r="G25" s="2"/>
    </row>
    <row r="26" spans="1:7" x14ac:dyDescent="0.3">
      <c r="A26" s="2"/>
      <c r="B26" s="8"/>
      <c r="C26" s="2"/>
      <c r="D26" s="2"/>
      <c r="E26" s="2"/>
      <c r="F26" s="11"/>
      <c r="G26" s="2"/>
    </row>
    <row r="27" spans="1:7" x14ac:dyDescent="0.3">
      <c r="A27" s="2"/>
      <c r="B27" s="10"/>
      <c r="C27" s="2"/>
      <c r="D27" s="2"/>
      <c r="E27" s="2"/>
      <c r="F27" s="11"/>
      <c r="G27" s="2"/>
    </row>
    <row r="28" spans="1:7" x14ac:dyDescent="0.3">
      <c r="A28" s="2"/>
      <c r="B28" s="8"/>
      <c r="C28" s="2"/>
      <c r="D28" s="17" t="str">
        <f>+D21</f>
        <v># leerlingen</v>
      </c>
      <c r="E28" s="17" t="s">
        <v>8</v>
      </c>
      <c r="F28" s="11"/>
      <c r="G28" s="2"/>
    </row>
    <row r="29" spans="1:7" x14ac:dyDescent="0.3">
      <c r="A29" s="2"/>
      <c r="B29" s="8"/>
      <c r="C29" s="24" t="str">
        <f>IF(F12="Gemeente",IF(_xlfn.XLOOKUP($E$5,Datasheet!$B:$B,Datasheet!$F:$F)="Ja","Bij de aanvraag heeft u aangegeven een regierol op te nemen","Bij de aanvraag heeft u aangegeven geen regierol op te nemen"),"")</f>
        <v/>
      </c>
      <c r="D29" s="25">
        <f>IF(F12="Gemeente",IF(_xlfn.XLOOKUP($E$5,Datasheet!$B:$B,Datasheet!$F:$F)="Ja",F17,0),F17)</f>
        <v>0</v>
      </c>
      <c r="E29" s="19">
        <f>IF(F12="Gemeente",20,5)</f>
        <v>5</v>
      </c>
      <c r="F29" s="20">
        <f>+E29*D29</f>
        <v>0</v>
      </c>
      <c r="G29" s="2"/>
    </row>
    <row r="30" spans="1:7" x14ac:dyDescent="0.3">
      <c r="B30" s="13"/>
      <c r="C30" s="14"/>
      <c r="D30" s="14"/>
      <c r="E30" s="15" t="str">
        <f>IF(F12="Gemeente","Subsidie voor de regierol:","Extra subsidie indien geen regierol lokaal bestuur:")</f>
        <v>Extra subsidie indien geen regierol lokaal bestuur:</v>
      </c>
      <c r="F30" s="23">
        <f>+F29</f>
        <v>0</v>
      </c>
    </row>
    <row r="31" spans="1:7" ht="14.4" thickBot="1" x14ac:dyDescent="0.35">
      <c r="A31" s="2"/>
      <c r="B31" s="26"/>
      <c r="C31" s="27"/>
      <c r="D31" s="27"/>
      <c r="E31" s="27"/>
      <c r="F31" s="28"/>
      <c r="G31" s="2"/>
    </row>
    <row r="32" spans="1:7" ht="14.4" thickBot="1" x14ac:dyDescent="0.35">
      <c r="B32" s="29"/>
      <c r="C32" s="30"/>
      <c r="D32" s="30"/>
      <c r="E32" s="31" t="s">
        <v>9</v>
      </c>
      <c r="F32" s="32">
        <f>+F30+F24</f>
        <v>0</v>
      </c>
    </row>
    <row r="33" spans="1:57" x14ac:dyDescent="0.3">
      <c r="A33" s="2"/>
      <c r="B33" s="2"/>
      <c r="C33" s="2"/>
      <c r="D33" s="2"/>
      <c r="E33" s="2"/>
      <c r="F33" s="2"/>
      <c r="G33" s="2"/>
    </row>
    <row r="34" spans="1:57" ht="14.4" thickBot="1" x14ac:dyDescent="0.35">
      <c r="A34" s="2"/>
      <c r="B34" s="2"/>
      <c r="C34" s="2"/>
      <c r="D34" s="2"/>
      <c r="E34" s="2"/>
      <c r="F34" s="2"/>
      <c r="G34" s="2"/>
    </row>
    <row r="35" spans="1:57" s="7" customFormat="1" x14ac:dyDescent="0.3">
      <c r="A35" s="3"/>
      <c r="B35" s="4" t="s">
        <v>609</v>
      </c>
      <c r="C35" s="5"/>
      <c r="D35" s="5"/>
      <c r="E35" s="5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x14ac:dyDescent="0.3">
      <c r="A36" s="2"/>
      <c r="B36" s="8"/>
      <c r="C36" s="2"/>
      <c r="D36" s="2"/>
      <c r="E36" s="2"/>
      <c r="F36" s="11"/>
      <c r="G36" s="2"/>
    </row>
    <row r="37" spans="1:57" s="7" customFormat="1" x14ac:dyDescent="0.3">
      <c r="B37" s="33" t="s">
        <v>10</v>
      </c>
      <c r="C37" s="34"/>
      <c r="D37" s="34"/>
      <c r="E37" s="34"/>
      <c r="F37" s="35">
        <f>+E40+E43+E46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x14ac:dyDescent="0.3">
      <c r="A38" s="2"/>
      <c r="B38" s="8"/>
      <c r="C38" s="2"/>
      <c r="D38" s="2"/>
      <c r="E38" s="2"/>
      <c r="F38" s="11"/>
      <c r="G38" s="2"/>
    </row>
    <row r="39" spans="1:57" x14ac:dyDescent="0.3">
      <c r="A39" s="2"/>
      <c r="B39" s="47" t="s">
        <v>596</v>
      </c>
      <c r="C39" s="2"/>
      <c r="D39" s="2"/>
      <c r="E39" s="53"/>
      <c r="F39" s="11"/>
      <c r="G39" s="2"/>
    </row>
    <row r="40" spans="1:57" x14ac:dyDescent="0.3">
      <c r="A40" s="2"/>
      <c r="B40" s="46" t="s">
        <v>599</v>
      </c>
      <c r="C40" s="2"/>
      <c r="D40" s="2"/>
      <c r="E40" s="52"/>
      <c r="F40" s="11"/>
      <c r="G40" s="2"/>
    </row>
    <row r="41" spans="1:57" x14ac:dyDescent="0.3">
      <c r="A41" s="2"/>
      <c r="B41" s="46" t="s">
        <v>604</v>
      </c>
      <c r="C41" s="2"/>
      <c r="D41" s="2"/>
      <c r="E41" s="44"/>
      <c r="F41" s="11"/>
      <c r="G41" s="2"/>
    </row>
    <row r="42" spans="1:57" x14ac:dyDescent="0.3">
      <c r="A42" s="2"/>
      <c r="B42" s="47" t="s">
        <v>597</v>
      </c>
      <c r="C42" s="2"/>
      <c r="D42" s="2"/>
      <c r="E42" s="56"/>
      <c r="F42" s="11"/>
      <c r="G42" s="2"/>
    </row>
    <row r="43" spans="1:57" x14ac:dyDescent="0.3">
      <c r="A43" s="2"/>
      <c r="B43" s="46" t="s">
        <v>600</v>
      </c>
      <c r="C43" s="2"/>
      <c r="D43" s="2"/>
      <c r="E43" s="52"/>
      <c r="F43" s="11"/>
      <c r="G43" s="2"/>
    </row>
    <row r="44" spans="1:57" x14ac:dyDescent="0.3">
      <c r="A44" s="2"/>
      <c r="B44" s="46" t="s">
        <v>603</v>
      </c>
      <c r="C44" s="2"/>
      <c r="D44" s="2"/>
      <c r="E44" s="44"/>
      <c r="F44" s="11"/>
      <c r="G44" s="2"/>
    </row>
    <row r="45" spans="1:57" x14ac:dyDescent="0.3">
      <c r="A45" s="2"/>
      <c r="B45" s="47" t="s">
        <v>598</v>
      </c>
      <c r="C45" s="2"/>
      <c r="D45" s="2"/>
      <c r="E45" s="56"/>
      <c r="F45" s="11"/>
      <c r="G45" s="2"/>
    </row>
    <row r="46" spans="1:57" x14ac:dyDescent="0.3">
      <c r="A46" s="2"/>
      <c r="B46" s="46" t="s">
        <v>601</v>
      </c>
      <c r="C46" s="2"/>
      <c r="D46" s="2"/>
      <c r="E46" s="52"/>
      <c r="F46" s="11"/>
      <c r="G46" s="2"/>
    </row>
    <row r="47" spans="1:57" x14ac:dyDescent="0.3">
      <c r="A47" s="2"/>
      <c r="B47" s="46" t="s">
        <v>602</v>
      </c>
      <c r="C47" s="2"/>
      <c r="D47" s="2"/>
      <c r="E47" s="44"/>
      <c r="F47" s="11"/>
      <c r="G47" s="2"/>
    </row>
    <row r="48" spans="1:57" x14ac:dyDescent="0.3">
      <c r="A48" s="2"/>
      <c r="B48" s="46"/>
      <c r="C48" s="2"/>
      <c r="D48" s="2"/>
      <c r="F48" s="11"/>
      <c r="G48" s="2"/>
    </row>
    <row r="49" spans="1:7" x14ac:dyDescent="0.3">
      <c r="B49" s="33" t="s">
        <v>11</v>
      </c>
      <c r="C49" s="36"/>
      <c r="D49" s="36"/>
      <c r="E49" s="36"/>
      <c r="F49" s="35">
        <f>SUM(E52+E54)+E72+E71</f>
        <v>0</v>
      </c>
    </row>
    <row r="50" spans="1:7" x14ac:dyDescent="0.3">
      <c r="A50" s="2"/>
      <c r="B50" s="8"/>
      <c r="C50" s="2"/>
      <c r="D50" s="2"/>
      <c r="E50" s="2"/>
      <c r="F50" s="11"/>
      <c r="G50" s="2"/>
    </row>
    <row r="51" spans="1:7" x14ac:dyDescent="0.3">
      <c r="A51" s="2"/>
      <c r="B51" s="12" t="s">
        <v>605</v>
      </c>
      <c r="C51" s="2"/>
      <c r="D51" s="2"/>
      <c r="E51" s="39"/>
      <c r="F51" s="50" t="str">
        <f>IF(E51&gt;F24*0.5,"Beperkt tot € "&amp;TEXT(E72,"#.##0,00")&amp;". (1)","")</f>
        <v/>
      </c>
      <c r="G51" s="2"/>
    </row>
    <row r="52" spans="1:7" x14ac:dyDescent="0.3">
      <c r="A52" s="2"/>
      <c r="B52" s="12" t="s">
        <v>606</v>
      </c>
      <c r="C52" s="2"/>
      <c r="D52" s="2"/>
      <c r="E52" s="39"/>
      <c r="F52" s="11"/>
      <c r="G52" s="2"/>
    </row>
    <row r="53" spans="1:7" x14ac:dyDescent="0.3">
      <c r="A53" s="2"/>
      <c r="B53" s="12" t="s">
        <v>12</v>
      </c>
      <c r="C53" s="2"/>
      <c r="D53" s="2"/>
      <c r="E53" s="39"/>
      <c r="F53" s="50" t="str">
        <f>IF(E53&gt;F24*0.2,"Beperkt tot € "&amp;TEXT(E71,"#.##0,00")&amp;". (2)","")</f>
        <v/>
      </c>
      <c r="G53" s="2"/>
    </row>
    <row r="54" spans="1:7" hidden="1" x14ac:dyDescent="0.3">
      <c r="A54" s="2"/>
      <c r="B54" s="12" t="s">
        <v>607</v>
      </c>
      <c r="C54" s="2"/>
      <c r="D54" s="2"/>
      <c r="E54" s="19">
        <f>SUM(D55:D60)</f>
        <v>0</v>
      </c>
      <c r="F54" s="11"/>
    </row>
    <row r="55" spans="1:7" hidden="1" x14ac:dyDescent="0.3">
      <c r="A55" s="2"/>
      <c r="B55" s="40" t="s">
        <v>622</v>
      </c>
      <c r="C55" s="2"/>
      <c r="D55" s="39"/>
      <c r="E55" s="2"/>
      <c r="F55" s="11"/>
      <c r="G55" s="2"/>
    </row>
    <row r="56" spans="1:7" hidden="1" x14ac:dyDescent="0.3">
      <c r="A56" s="2"/>
      <c r="B56" s="40" t="s">
        <v>14</v>
      </c>
      <c r="C56" s="2"/>
      <c r="D56" s="39"/>
      <c r="E56" s="2"/>
      <c r="F56" s="11"/>
      <c r="G56" s="2"/>
    </row>
    <row r="57" spans="1:7" hidden="1" x14ac:dyDescent="0.3">
      <c r="A57" s="2"/>
      <c r="B57" s="40" t="s">
        <v>15</v>
      </c>
      <c r="C57" s="2"/>
      <c r="D57" s="39"/>
      <c r="E57" s="2"/>
      <c r="F57" s="11"/>
      <c r="G57" s="2"/>
    </row>
    <row r="58" spans="1:7" hidden="1" x14ac:dyDescent="0.3">
      <c r="A58" s="2"/>
      <c r="B58" s="40" t="s">
        <v>16</v>
      </c>
      <c r="C58" s="2"/>
      <c r="D58" s="39"/>
      <c r="E58" s="2"/>
      <c r="F58" s="11"/>
      <c r="G58" s="2"/>
    </row>
    <row r="59" spans="1:7" hidden="1" x14ac:dyDescent="0.3">
      <c r="A59" s="2"/>
      <c r="B59" s="40" t="s">
        <v>17</v>
      </c>
      <c r="C59" s="2"/>
      <c r="D59" s="39"/>
      <c r="E59" s="2"/>
      <c r="F59" s="11"/>
      <c r="G59" s="2"/>
    </row>
    <row r="60" spans="1:7" hidden="1" x14ac:dyDescent="0.3">
      <c r="A60" s="2"/>
      <c r="B60" s="40" t="s">
        <v>18</v>
      </c>
      <c r="C60" s="2"/>
      <c r="D60" s="39"/>
      <c r="E60" s="2"/>
      <c r="F60" s="11"/>
      <c r="G60" s="2"/>
    </row>
    <row r="61" spans="1:7" x14ac:dyDescent="0.3">
      <c r="A61" s="2"/>
      <c r="B61" s="8"/>
      <c r="C61" s="2"/>
      <c r="D61" s="2"/>
      <c r="E61" s="2"/>
      <c r="F61" s="11"/>
      <c r="G61" s="2"/>
    </row>
    <row r="62" spans="1:7" x14ac:dyDescent="0.3">
      <c r="A62" s="2"/>
      <c r="B62" s="33" t="s">
        <v>608</v>
      </c>
      <c r="C62" s="36"/>
      <c r="D62" s="36"/>
      <c r="E62" s="36"/>
      <c r="F62" s="35">
        <f>IF(E64="Ja",(F49+F37)*0.1,0)</f>
        <v>0</v>
      </c>
      <c r="G62" s="2"/>
    </row>
    <row r="63" spans="1:7" x14ac:dyDescent="0.3">
      <c r="A63" s="2"/>
      <c r="B63" s="8"/>
      <c r="C63" s="2"/>
      <c r="D63" s="2"/>
      <c r="E63" s="2"/>
      <c r="F63" s="11"/>
      <c r="G63" s="2"/>
    </row>
    <row r="64" spans="1:7" x14ac:dyDescent="0.3">
      <c r="A64" s="2"/>
      <c r="B64" s="48"/>
      <c r="C64" s="2"/>
      <c r="D64" s="49" t="s">
        <v>620</v>
      </c>
      <c r="E64" s="51" t="s">
        <v>52</v>
      </c>
      <c r="F64" s="22"/>
    </row>
    <row r="65" spans="1:7" ht="14.4" thickBot="1" x14ac:dyDescent="0.35">
      <c r="A65" s="2"/>
      <c r="B65" s="26"/>
      <c r="C65" s="27"/>
      <c r="D65" s="27"/>
      <c r="E65" s="27"/>
      <c r="F65" s="28"/>
      <c r="G65" s="2"/>
    </row>
    <row r="66" spans="1:7" ht="14.4" thickBot="1" x14ac:dyDescent="0.35">
      <c r="A66" s="2"/>
      <c r="B66" s="29"/>
      <c r="C66" s="30"/>
      <c r="D66" s="30"/>
      <c r="E66" s="31" t="s">
        <v>19</v>
      </c>
      <c r="F66" s="32">
        <f>+F49+F37+F62</f>
        <v>0</v>
      </c>
      <c r="G66" s="2"/>
    </row>
    <row r="67" spans="1:7" s="2" customFormat="1" ht="20.100000000000001" hidden="1" customHeight="1" x14ac:dyDescent="0.3"/>
    <row r="68" spans="1:7" s="2" customFormat="1" ht="35.1" customHeight="1" x14ac:dyDescent="0.3">
      <c r="B68" s="61" t="str">
        <f>IF(E51&gt;F22*0.5,"(1) De kosten voor de extra-muros activiteiten worden beperkt tot € "&amp;TEXT(E72,"#.##0,00")&amp;". Deze kunnen niet meer bedragen dan 50% van de subsidie voor het onderwijsaanbod.","")</f>
        <v/>
      </c>
      <c r="C68" s="62"/>
      <c r="D68" s="62"/>
      <c r="E68" s="62"/>
      <c r="F68" s="62"/>
    </row>
    <row r="69" spans="1:7" s="2" customFormat="1" ht="35.1" customHeight="1" x14ac:dyDescent="0.3">
      <c r="B69" s="61" t="str">
        <f>IF(E53&gt;F22*0.2,"(2) De cateringskosten worden beperkt tot € "&amp;TEXT(E71,"#.##0,00")&amp;". Deze kunnen niet meer bedragen dan 20% van de subsidie voor het onderwijsaanbod.","")</f>
        <v/>
      </c>
      <c r="C69" s="62"/>
      <c r="D69" s="62"/>
      <c r="E69" s="62"/>
      <c r="F69" s="62"/>
    </row>
    <row r="70" spans="1:7" s="2" customFormat="1" hidden="1" x14ac:dyDescent="0.3"/>
    <row r="71" spans="1:7" s="2" customFormat="1" hidden="1" x14ac:dyDescent="0.3">
      <c r="B71" s="2" t="s">
        <v>621</v>
      </c>
      <c r="E71" s="19">
        <f>IF(E53&gt;F24*0.2,F24*0.2,E53)</f>
        <v>0</v>
      </c>
      <c r="F71" s="2" t="str">
        <f>IF(E53&gt;F24*0.2,"Beperkt","")</f>
        <v/>
      </c>
    </row>
    <row r="72" spans="1:7" s="2" customFormat="1" hidden="1" x14ac:dyDescent="0.3">
      <c r="B72" s="2" t="s">
        <v>610</v>
      </c>
      <c r="E72" s="19">
        <f>IF(E51&gt;F24*0.5,F24*0.5,E51)</f>
        <v>0</v>
      </c>
      <c r="F72" s="2" t="str">
        <f>IF(E51&gt;F24*0.5,"Beperkt","")</f>
        <v/>
      </c>
    </row>
    <row r="73" spans="1:7" s="2" customFormat="1" hidden="1" x14ac:dyDescent="0.3">
      <c r="E73" s="2" t="s">
        <v>20</v>
      </c>
      <c r="F73" s="2">
        <f>_xlfn.XLOOKUP(E5,Datasheet!B:B,Datasheet!J:J)</f>
        <v>0</v>
      </c>
    </row>
    <row r="74" spans="1:7" s="2" customFormat="1" hidden="1" x14ac:dyDescent="0.3">
      <c r="E74" s="2" t="s">
        <v>21</v>
      </c>
      <c r="F74" s="19">
        <f>IF(F66&lt;=F32,F66,F32)</f>
        <v>0</v>
      </c>
    </row>
    <row r="75" spans="1:7" s="2" customFormat="1" hidden="1" x14ac:dyDescent="0.3">
      <c r="E75" s="45" t="str">
        <f>IF(F75=0,"De totale subsidie bedraagt € "&amp;TEXT(F74,"#.##0,00")&amp;" en is gelijk aan het reeds uitbetaalde voorschot.",IF(F75&gt;0,"De totale subsidie bedraagt € "&amp;TEXT(F74,"#.##0,00")&amp;". Rekening houdende met het betaalde voorschot van € "&amp;TEXT(F73,"#.##0,00")&amp;", bedraagt het nog uit te betalen saldo € "&amp;TEXT(F75,"#.##0,00")&amp;".","De totale subsidie bedraagt € "&amp;TEXT(F74,"#.##0,00")&amp;". Rekening houdende met het betaalde voorschot van € "&amp;TEXT(F73,"#.##0,00")&amp;", bedraagt het terug te vorderen saldo € "&amp;TEXT(F75,"#.##0,00")&amp;"."))</f>
        <v>De totale subsidie bedraagt € 0,00 en is gelijk aan het reeds uitbetaalde voorschot.</v>
      </c>
      <c r="F75" s="19">
        <f>+F74-F73</f>
        <v>0</v>
      </c>
    </row>
    <row r="76" spans="1:7" s="2" customFormat="1" hidden="1" x14ac:dyDescent="0.3"/>
    <row r="77" spans="1:7" s="2" customFormat="1" hidden="1" x14ac:dyDescent="0.3"/>
    <row r="78" spans="1:7" s="2" customFormat="1" hidden="1" x14ac:dyDescent="0.3">
      <c r="E78" s="2" t="s">
        <v>52</v>
      </c>
    </row>
    <row r="79" spans="1:7" s="2" customFormat="1" hidden="1" x14ac:dyDescent="0.3">
      <c r="E79" s="2" t="s">
        <v>66</v>
      </c>
    </row>
    <row r="80" spans="1:7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</sheetData>
  <sheetProtection algorithmName="SHA-512" hashValue="ZCRVOLEa8a2ycMopALPoB+SedWsbFDIp/pzrYAP6SJ8b9PYfPRTikhrXESB2gCmCJKEO7qSbT2A5iH6Kscegxw==" saltValue="vK7oWsohrg1tD1uIMNHSIg==" spinCount="100000" sheet="1" objects="1" scenarios="1"/>
  <mergeCells count="4">
    <mergeCell ref="B2:F2"/>
    <mergeCell ref="E5:F5"/>
    <mergeCell ref="B68:F68"/>
    <mergeCell ref="B69:F69"/>
  </mergeCells>
  <conditionalFormatting sqref="B8:B9">
    <cfRule type="expression" dxfId="12" priority="45">
      <formula>F66&lt;F32</formula>
    </cfRule>
    <cfRule type="expression" dxfId="11" priority="46">
      <formula>F66&gt;=F32</formula>
    </cfRule>
  </conditionalFormatting>
  <conditionalFormatting sqref="B9">
    <cfRule type="expression" dxfId="10" priority="3">
      <formula>F75&lt;0</formula>
    </cfRule>
  </conditionalFormatting>
  <conditionalFormatting sqref="B16">
    <cfRule type="cellIs" dxfId="9" priority="16" operator="equal">
      <formula>"&gt; 5 volle of 10 halve dagen (enkel buitengewoon onderwijs)."</formula>
    </cfRule>
  </conditionalFormatting>
  <conditionalFormatting sqref="B23">
    <cfRule type="cellIs" dxfId="8" priority="11" operator="equal">
      <formula>"&gt; 5 volle of 10 halve dagen (enkel buitengewoon onderwijs)."</formula>
    </cfRule>
  </conditionalFormatting>
  <conditionalFormatting sqref="C29:D29">
    <cfRule type="cellIs" dxfId="7" priority="7" operator="equal">
      <formula>"&gt; 5 volle of 10 halve dagen (enkel buitengewoon onderwijs)."</formula>
    </cfRule>
  </conditionalFormatting>
  <conditionalFormatting sqref="D23:F23">
    <cfRule type="expression" dxfId="6" priority="8">
      <formula>$B$23="&gt; 5 volle of 10 halve dagen (enkel buitengewoon onderwijs)."</formula>
    </cfRule>
  </conditionalFormatting>
  <conditionalFormatting sqref="E51">
    <cfRule type="expression" dxfId="5" priority="2">
      <formula>F72="Beperkt"</formula>
    </cfRule>
  </conditionalFormatting>
  <conditionalFormatting sqref="E53">
    <cfRule type="expression" dxfId="4" priority="1">
      <formula>F71="Beperkt"</formula>
    </cfRule>
  </conditionalFormatting>
  <conditionalFormatting sqref="F16">
    <cfRule type="expression" dxfId="3" priority="13">
      <formula>$B$16="&gt; 5 volle of 10 halve dagen (enkel buitengewoon onderwijs)"</formula>
    </cfRule>
    <cfRule type="cellIs" dxfId="2" priority="14" operator="equal">
      <formula>"&gt; 5 volle of 10 halve dagen (enkel buitengewoon onderwijs)."</formula>
    </cfRule>
  </conditionalFormatting>
  <dataValidations count="2">
    <dataValidation type="whole" allowBlank="1" showInputMessage="1" showErrorMessage="1" error="Enkel gehele getallen. " sqref="F15:F16" xr:uid="{6B6A077F-FECB-45AA-930E-85812B67CB01}">
      <formula1>0</formula1>
      <formula2>2000</formula2>
    </dataValidation>
    <dataValidation type="list" allowBlank="1" showInputMessage="1" showErrorMessage="1" sqref="E64" xr:uid="{02E76628-E7FC-402F-9A69-0C87F38741EA}">
      <formula1>$E$78:$E$79</formula1>
    </dataValidation>
  </dataValidations>
  <pageMargins left="0.47244094488188981" right="0.47244094488188981" top="0.47244094488188981" bottom="0.47244094488188981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D2F296-5085-4CE1-8E7D-030DBEB2D6E1}">
          <x14:formula1>
            <xm:f>Datasheet!#REF!</xm:f>
          </x14:formula1>
          <xm:sqref>F11</xm:sqref>
        </x14:dataValidation>
        <x14:dataValidation type="list" allowBlank="1" showInputMessage="1" showErrorMessage="1" xr:uid="{B6E3BEEF-2590-458F-892F-BC80E39ED6C0}">
          <x14:formula1>
            <xm:f>Datasheet!$B$2:$B$132</xm:f>
          </x14:formula1>
          <xm:sqref>E5:F5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688A-6981-4A5B-90C7-E21FABB1E533}">
  <dimension ref="A1:AA2"/>
  <sheetViews>
    <sheetView workbookViewId="0">
      <selection activeCell="A2" sqref="A2"/>
    </sheetView>
  </sheetViews>
  <sheetFormatPr defaultRowHeight="14.4" x14ac:dyDescent="0.3"/>
  <cols>
    <col min="1" max="1" width="26" customWidth="1"/>
    <col min="2" max="2" width="13.5546875" customWidth="1"/>
    <col min="3" max="24" width="13.6640625" customWidth="1"/>
  </cols>
  <sheetData>
    <row r="1" spans="1:27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611</v>
      </c>
      <c r="Q1" t="s">
        <v>612</v>
      </c>
      <c r="R1" t="s">
        <v>613</v>
      </c>
      <c r="S1" t="s">
        <v>37</v>
      </c>
      <c r="T1" t="s">
        <v>614</v>
      </c>
      <c r="U1" t="s">
        <v>615</v>
      </c>
      <c r="V1" t="s">
        <v>12</v>
      </c>
      <c r="W1" t="s">
        <v>13</v>
      </c>
      <c r="X1" t="s">
        <v>616</v>
      </c>
      <c r="Y1" t="s">
        <v>617</v>
      </c>
      <c r="Z1" t="s">
        <v>618</v>
      </c>
      <c r="AA1" t="s">
        <v>619</v>
      </c>
    </row>
    <row r="2" spans="1:27" x14ac:dyDescent="0.3">
      <c r="A2">
        <f>+Verantwoording_subsidie!E5</f>
        <v>0</v>
      </c>
      <c r="B2">
        <f>+Verantwoording_subsidie!F6</f>
        <v>0</v>
      </c>
      <c r="C2" s="41">
        <f>+Verantwoording_subsidie!F15</f>
        <v>0</v>
      </c>
      <c r="D2" s="41">
        <f>+Verantwoording_subsidie!F16</f>
        <v>0</v>
      </c>
      <c r="E2" s="42">
        <f>+Verantwoording_subsidie!F22</f>
        <v>0</v>
      </c>
      <c r="F2" s="42">
        <f>+Verantwoording_subsidie!F23</f>
        <v>0</v>
      </c>
      <c r="G2" s="42">
        <f>+Verantwoording_subsidie!F24</f>
        <v>0</v>
      </c>
      <c r="H2" s="42">
        <f>IF(Verantwoording_subsidie!$F$12="Gemeente",Verantwoording_subsidie!$F$30,0)</f>
        <v>0</v>
      </c>
      <c r="I2" s="42">
        <f>IF(Verantwoording_subsidie!$F$12="Gemeente",0,Verantwoording_subsidie!$F$30)</f>
        <v>0</v>
      </c>
      <c r="J2" s="42">
        <f>+Verantwoording_subsidie!F32</f>
        <v>0</v>
      </c>
      <c r="K2" s="42">
        <f>+Verantwoording_subsidie!F73</f>
        <v>0</v>
      </c>
      <c r="L2" s="42">
        <f>+Verantwoording_subsidie!F74</f>
        <v>0</v>
      </c>
      <c r="M2" s="42">
        <f>+Verantwoording_subsidie!F75</f>
        <v>0</v>
      </c>
      <c r="N2" s="42">
        <f>+Verantwoording_subsidie!F66</f>
        <v>0</v>
      </c>
      <c r="O2" s="42">
        <f>+Verantwoording_subsidie!F37</f>
        <v>0</v>
      </c>
      <c r="P2" s="42">
        <f>+Verantwoording_subsidie!E40</f>
        <v>0</v>
      </c>
      <c r="Q2" s="42">
        <f>+Verantwoording_subsidie!E43</f>
        <v>0</v>
      </c>
      <c r="R2" s="42">
        <f>+Verantwoording_subsidie!E46</f>
        <v>0</v>
      </c>
      <c r="S2" s="42">
        <f>+Verantwoording_subsidie!F49</f>
        <v>0</v>
      </c>
      <c r="T2" s="42">
        <f>+Verantwoording_subsidie!E72</f>
        <v>0</v>
      </c>
      <c r="U2" s="42">
        <f>+Verantwoording_subsidie!E52</f>
        <v>0</v>
      </c>
      <c r="V2" s="42">
        <f>+Verantwoording_subsidie!E71</f>
        <v>0</v>
      </c>
      <c r="W2" s="42">
        <f>+Verantwoording_subsidie!E54</f>
        <v>0</v>
      </c>
      <c r="X2" s="42">
        <f>+Verantwoording_subsidie!F62</f>
        <v>0</v>
      </c>
      <c r="Y2">
        <f>+Verantwoording_subsidie!E41</f>
        <v>0</v>
      </c>
      <c r="Z2">
        <f>+Verantwoording_subsidie!E44</f>
        <v>0</v>
      </c>
      <c r="AA2">
        <f>+Verantwoording_subsidie!E47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2482-9A2D-4546-8962-0C4F1B36C7A2}">
  <dimension ref="A1:U132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13.44140625" customWidth="1"/>
    <col min="2" max="2" width="54.6640625" customWidth="1"/>
    <col min="3" max="3" width="19.6640625" customWidth="1"/>
    <col min="11" max="11" width="17.5546875" customWidth="1"/>
    <col min="12" max="12" width="14.109375" customWidth="1"/>
    <col min="13" max="15" width="13.88671875" customWidth="1"/>
    <col min="19" max="19" width="11.6640625" bestFit="1" customWidth="1"/>
    <col min="25" max="25" width="17.88671875" bestFit="1" customWidth="1"/>
  </cols>
  <sheetData>
    <row r="1" spans="1:21" x14ac:dyDescent="0.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595</v>
      </c>
      <c r="H1" t="s">
        <v>595</v>
      </c>
      <c r="I1" t="s">
        <v>595</v>
      </c>
      <c r="J1" t="s">
        <v>20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</row>
    <row r="2" spans="1:21" x14ac:dyDescent="0.3">
      <c r="A2" t="s">
        <v>49</v>
      </c>
      <c r="B2" t="s">
        <v>50</v>
      </c>
      <c r="C2" t="s">
        <v>51</v>
      </c>
      <c r="E2">
        <v>225</v>
      </c>
      <c r="F2" t="s">
        <v>52</v>
      </c>
      <c r="J2">
        <v>52875</v>
      </c>
      <c r="K2" t="s">
        <v>53</v>
      </c>
      <c r="O2" t="s">
        <v>528</v>
      </c>
      <c r="S2" s="57"/>
      <c r="U2" s="57"/>
    </row>
    <row r="3" spans="1:21" x14ac:dyDescent="0.3">
      <c r="A3" t="s">
        <v>397</v>
      </c>
      <c r="B3" t="s">
        <v>449</v>
      </c>
      <c r="C3" t="s">
        <v>51</v>
      </c>
      <c r="E3">
        <v>60</v>
      </c>
      <c r="F3" t="s">
        <v>52</v>
      </c>
      <c r="J3">
        <v>14100</v>
      </c>
      <c r="K3" t="s">
        <v>474</v>
      </c>
      <c r="O3" t="s">
        <v>590</v>
      </c>
      <c r="S3" s="57"/>
      <c r="U3" s="57"/>
    </row>
    <row r="4" spans="1:21" x14ac:dyDescent="0.3">
      <c r="A4" t="s">
        <v>54</v>
      </c>
      <c r="B4" t="s">
        <v>55</v>
      </c>
      <c r="C4" t="s">
        <v>51</v>
      </c>
      <c r="E4">
        <v>1404</v>
      </c>
      <c r="F4" t="s">
        <v>52</v>
      </c>
      <c r="J4">
        <v>329940</v>
      </c>
      <c r="K4" t="s">
        <v>56</v>
      </c>
      <c r="O4" t="s">
        <v>277</v>
      </c>
      <c r="S4" s="57"/>
      <c r="U4" s="57"/>
    </row>
    <row r="5" spans="1:21" x14ac:dyDescent="0.3">
      <c r="A5" t="s">
        <v>58</v>
      </c>
      <c r="B5" t="s">
        <v>59</v>
      </c>
      <c r="C5" t="s">
        <v>51</v>
      </c>
      <c r="E5">
        <v>65</v>
      </c>
      <c r="F5" t="s">
        <v>52</v>
      </c>
      <c r="J5">
        <v>15275</v>
      </c>
      <c r="K5" t="s">
        <v>60</v>
      </c>
      <c r="O5" t="s">
        <v>503</v>
      </c>
      <c r="S5" s="57"/>
      <c r="U5" s="57"/>
    </row>
    <row r="6" spans="1:21" x14ac:dyDescent="0.3">
      <c r="A6" t="s">
        <v>61</v>
      </c>
      <c r="B6" t="s">
        <v>62</v>
      </c>
      <c r="C6" t="s">
        <v>51</v>
      </c>
      <c r="E6">
        <v>310</v>
      </c>
      <c r="F6" t="s">
        <v>52</v>
      </c>
      <c r="J6">
        <v>72850</v>
      </c>
      <c r="K6" t="s">
        <v>63</v>
      </c>
      <c r="O6" t="s">
        <v>530</v>
      </c>
      <c r="S6" s="57"/>
      <c r="U6" s="57"/>
    </row>
    <row r="7" spans="1:21" x14ac:dyDescent="0.3">
      <c r="A7" t="s">
        <v>64</v>
      </c>
      <c r="B7" t="s">
        <v>65</v>
      </c>
      <c r="C7" t="s">
        <v>51</v>
      </c>
      <c r="D7" t="s">
        <v>66</v>
      </c>
      <c r="E7">
        <v>120</v>
      </c>
      <c r="F7" t="s">
        <v>52</v>
      </c>
      <c r="J7">
        <v>28200</v>
      </c>
      <c r="K7" t="s">
        <v>67</v>
      </c>
      <c r="O7" t="s">
        <v>524</v>
      </c>
      <c r="S7" s="57"/>
      <c r="U7" s="57"/>
    </row>
    <row r="8" spans="1:21" x14ac:dyDescent="0.3">
      <c r="A8" t="s">
        <v>68</v>
      </c>
      <c r="B8" t="s">
        <v>69</v>
      </c>
      <c r="C8" t="s">
        <v>51</v>
      </c>
      <c r="D8" t="s">
        <v>66</v>
      </c>
      <c r="E8">
        <v>60</v>
      </c>
      <c r="F8" t="s">
        <v>52</v>
      </c>
      <c r="J8">
        <v>14100</v>
      </c>
      <c r="K8" t="s">
        <v>70</v>
      </c>
      <c r="O8" t="s">
        <v>521</v>
      </c>
      <c r="S8" s="57"/>
      <c r="U8" s="57"/>
    </row>
    <row r="9" spans="1:21" x14ac:dyDescent="0.3">
      <c r="A9" t="s">
        <v>71</v>
      </c>
      <c r="B9" t="s">
        <v>72</v>
      </c>
      <c r="C9" t="s">
        <v>51</v>
      </c>
      <c r="E9">
        <v>150</v>
      </c>
      <c r="F9" t="s">
        <v>52</v>
      </c>
      <c r="J9">
        <v>35250</v>
      </c>
      <c r="K9" t="s">
        <v>73</v>
      </c>
      <c r="O9" t="s">
        <v>563</v>
      </c>
      <c r="S9" s="57"/>
      <c r="U9" s="57"/>
    </row>
    <row r="10" spans="1:21" x14ac:dyDescent="0.3">
      <c r="A10" t="s">
        <v>384</v>
      </c>
      <c r="B10" t="s">
        <v>422</v>
      </c>
      <c r="C10" t="s">
        <v>51</v>
      </c>
      <c r="E10">
        <v>20</v>
      </c>
      <c r="F10" t="s">
        <v>52</v>
      </c>
      <c r="J10">
        <v>4700</v>
      </c>
      <c r="K10" t="s">
        <v>461</v>
      </c>
      <c r="O10" t="s">
        <v>553</v>
      </c>
      <c r="S10" s="57"/>
      <c r="U10" s="57"/>
    </row>
    <row r="11" spans="1:21" x14ac:dyDescent="0.3">
      <c r="A11" t="s">
        <v>74</v>
      </c>
      <c r="B11" t="s">
        <v>75</v>
      </c>
      <c r="C11" t="s">
        <v>51</v>
      </c>
      <c r="E11">
        <v>60</v>
      </c>
      <c r="F11" t="s">
        <v>52</v>
      </c>
      <c r="J11">
        <v>14100</v>
      </c>
      <c r="K11" t="s">
        <v>76</v>
      </c>
      <c r="O11" t="s">
        <v>534</v>
      </c>
      <c r="S11" s="57"/>
      <c r="U11" s="57"/>
    </row>
    <row r="12" spans="1:21" x14ac:dyDescent="0.3">
      <c r="A12" t="s">
        <v>385</v>
      </c>
      <c r="B12" t="s">
        <v>424</v>
      </c>
      <c r="C12" t="s">
        <v>51</v>
      </c>
      <c r="E12">
        <v>32</v>
      </c>
      <c r="F12" t="s">
        <v>66</v>
      </c>
      <c r="J12">
        <v>7200</v>
      </c>
      <c r="K12" t="s">
        <v>462</v>
      </c>
      <c r="O12" t="s">
        <v>300</v>
      </c>
      <c r="S12" s="57"/>
      <c r="U12" s="57"/>
    </row>
    <row r="13" spans="1:21" x14ac:dyDescent="0.3">
      <c r="A13" t="s">
        <v>77</v>
      </c>
      <c r="B13" t="s">
        <v>78</v>
      </c>
      <c r="C13" t="s">
        <v>51</v>
      </c>
      <c r="E13">
        <v>108</v>
      </c>
      <c r="F13" t="s">
        <v>52</v>
      </c>
      <c r="J13">
        <v>25380</v>
      </c>
      <c r="K13" t="s">
        <v>79</v>
      </c>
      <c r="O13" t="s">
        <v>547</v>
      </c>
      <c r="S13" s="57"/>
      <c r="U13" s="57"/>
    </row>
    <row r="14" spans="1:21" x14ac:dyDescent="0.3">
      <c r="A14" t="s">
        <v>398</v>
      </c>
      <c r="B14" t="s">
        <v>451</v>
      </c>
      <c r="C14" t="s">
        <v>51</v>
      </c>
      <c r="D14" t="s">
        <v>66</v>
      </c>
      <c r="E14">
        <v>30</v>
      </c>
      <c r="F14" t="s">
        <v>52</v>
      </c>
      <c r="J14">
        <v>7050</v>
      </c>
      <c r="K14" t="s">
        <v>475</v>
      </c>
      <c r="O14" t="s">
        <v>591</v>
      </c>
      <c r="S14" s="57"/>
      <c r="U14" s="57"/>
    </row>
    <row r="15" spans="1:21" x14ac:dyDescent="0.3">
      <c r="A15" t="s">
        <v>80</v>
      </c>
      <c r="B15" t="s">
        <v>81</v>
      </c>
      <c r="C15" t="s">
        <v>51</v>
      </c>
      <c r="E15">
        <v>80</v>
      </c>
      <c r="F15" t="s">
        <v>52</v>
      </c>
      <c r="J15">
        <v>18800</v>
      </c>
      <c r="K15" t="s">
        <v>82</v>
      </c>
      <c r="O15" t="s">
        <v>525</v>
      </c>
      <c r="S15" s="57"/>
      <c r="U15" s="57"/>
    </row>
    <row r="16" spans="1:21" x14ac:dyDescent="0.3">
      <c r="A16" t="s">
        <v>83</v>
      </c>
      <c r="B16" t="s">
        <v>84</v>
      </c>
      <c r="C16" t="s">
        <v>51</v>
      </c>
      <c r="E16">
        <v>100</v>
      </c>
      <c r="F16" t="s">
        <v>52</v>
      </c>
      <c r="J16">
        <v>23500</v>
      </c>
      <c r="K16" t="s">
        <v>85</v>
      </c>
      <c r="O16" t="s">
        <v>578</v>
      </c>
      <c r="S16" s="57"/>
      <c r="U16" s="57"/>
    </row>
    <row r="17" spans="1:21" x14ac:dyDescent="0.3">
      <c r="A17" t="s">
        <v>86</v>
      </c>
      <c r="B17" t="s">
        <v>87</v>
      </c>
      <c r="C17" t="s">
        <v>51</v>
      </c>
      <c r="E17">
        <v>40</v>
      </c>
      <c r="F17" t="s">
        <v>52</v>
      </c>
      <c r="J17">
        <v>9400</v>
      </c>
      <c r="K17" t="s">
        <v>88</v>
      </c>
      <c r="O17" t="s">
        <v>569</v>
      </c>
      <c r="S17" s="57"/>
      <c r="U17" s="57"/>
    </row>
    <row r="18" spans="1:21" x14ac:dyDescent="0.3">
      <c r="A18" t="s">
        <v>89</v>
      </c>
      <c r="B18" t="s">
        <v>90</v>
      </c>
      <c r="C18" t="s">
        <v>51</v>
      </c>
      <c r="D18" t="s">
        <v>66</v>
      </c>
      <c r="E18">
        <v>50</v>
      </c>
      <c r="F18" t="s">
        <v>52</v>
      </c>
      <c r="J18">
        <v>11750</v>
      </c>
      <c r="K18" t="s">
        <v>91</v>
      </c>
      <c r="O18" t="s">
        <v>582</v>
      </c>
      <c r="S18" s="57"/>
      <c r="U18" s="57"/>
    </row>
    <row r="19" spans="1:21" x14ac:dyDescent="0.3">
      <c r="A19" t="s">
        <v>92</v>
      </c>
      <c r="B19" t="s">
        <v>93</v>
      </c>
      <c r="C19" t="s">
        <v>51</v>
      </c>
      <c r="E19">
        <v>80</v>
      </c>
      <c r="F19" t="s">
        <v>52</v>
      </c>
      <c r="J19">
        <v>18800</v>
      </c>
      <c r="K19" t="s">
        <v>94</v>
      </c>
      <c r="O19" t="s">
        <v>517</v>
      </c>
      <c r="S19" s="57"/>
      <c r="U19" s="57"/>
    </row>
    <row r="20" spans="1:21" x14ac:dyDescent="0.3">
      <c r="A20" t="s">
        <v>380</v>
      </c>
      <c r="B20" t="s">
        <v>409</v>
      </c>
      <c r="C20" t="s">
        <v>51</v>
      </c>
      <c r="E20">
        <v>16</v>
      </c>
      <c r="F20" t="s">
        <v>52</v>
      </c>
      <c r="J20">
        <v>3760</v>
      </c>
      <c r="K20" t="s">
        <v>456</v>
      </c>
      <c r="O20" t="s">
        <v>520</v>
      </c>
      <c r="S20" s="57"/>
      <c r="U20" s="57"/>
    </row>
    <row r="21" spans="1:21" x14ac:dyDescent="0.3">
      <c r="A21" t="s">
        <v>95</v>
      </c>
      <c r="B21" t="s">
        <v>96</v>
      </c>
      <c r="C21" t="s">
        <v>51</v>
      </c>
      <c r="E21">
        <v>100</v>
      </c>
      <c r="F21" t="s">
        <v>52</v>
      </c>
      <c r="J21">
        <v>23500</v>
      </c>
      <c r="K21" t="s">
        <v>97</v>
      </c>
      <c r="O21" t="s">
        <v>571</v>
      </c>
      <c r="S21" s="57"/>
      <c r="U21" s="57"/>
    </row>
    <row r="22" spans="1:21" x14ac:dyDescent="0.3">
      <c r="A22" t="s">
        <v>98</v>
      </c>
      <c r="B22" t="s">
        <v>99</v>
      </c>
      <c r="C22" t="s">
        <v>51</v>
      </c>
      <c r="E22">
        <v>330</v>
      </c>
      <c r="F22" t="s">
        <v>52</v>
      </c>
      <c r="J22">
        <v>77550</v>
      </c>
      <c r="K22" t="s">
        <v>100</v>
      </c>
      <c r="O22" t="s">
        <v>533</v>
      </c>
      <c r="S22" s="57"/>
      <c r="U22" s="57"/>
    </row>
    <row r="23" spans="1:21" x14ac:dyDescent="0.3">
      <c r="A23" t="s">
        <v>101</v>
      </c>
      <c r="B23" t="s">
        <v>102</v>
      </c>
      <c r="C23" t="s">
        <v>51</v>
      </c>
      <c r="E23">
        <v>670</v>
      </c>
      <c r="F23" t="s">
        <v>52</v>
      </c>
      <c r="J23">
        <v>157450</v>
      </c>
      <c r="K23" t="s">
        <v>103</v>
      </c>
      <c r="O23" t="s">
        <v>558</v>
      </c>
      <c r="S23" s="57"/>
      <c r="U23" s="57"/>
    </row>
    <row r="24" spans="1:21" x14ac:dyDescent="0.3">
      <c r="A24" t="s">
        <v>104</v>
      </c>
      <c r="B24" t="s">
        <v>105</v>
      </c>
      <c r="C24" t="s">
        <v>51</v>
      </c>
      <c r="E24">
        <v>180</v>
      </c>
      <c r="F24" t="s">
        <v>52</v>
      </c>
      <c r="J24">
        <v>42300</v>
      </c>
      <c r="K24" t="s">
        <v>106</v>
      </c>
      <c r="O24" t="s">
        <v>550</v>
      </c>
      <c r="S24" s="57"/>
      <c r="U24" s="57"/>
    </row>
    <row r="25" spans="1:21" x14ac:dyDescent="0.3">
      <c r="A25" t="s">
        <v>107</v>
      </c>
      <c r="B25" t="s">
        <v>108</v>
      </c>
      <c r="C25" t="s">
        <v>51</v>
      </c>
      <c r="E25">
        <v>60</v>
      </c>
      <c r="F25" t="s">
        <v>52</v>
      </c>
      <c r="J25">
        <v>14100</v>
      </c>
      <c r="K25" t="s">
        <v>109</v>
      </c>
      <c r="O25" t="s">
        <v>508</v>
      </c>
      <c r="S25" s="57"/>
      <c r="U25" s="57"/>
    </row>
    <row r="26" spans="1:21" x14ac:dyDescent="0.3">
      <c r="A26" t="s">
        <v>393</v>
      </c>
      <c r="B26" t="s">
        <v>439</v>
      </c>
      <c r="C26" t="s">
        <v>51</v>
      </c>
      <c r="E26">
        <v>100</v>
      </c>
      <c r="F26" t="s">
        <v>52</v>
      </c>
      <c r="J26">
        <v>23500</v>
      </c>
      <c r="K26" t="s">
        <v>470</v>
      </c>
      <c r="O26" t="s">
        <v>323</v>
      </c>
      <c r="S26" s="57"/>
      <c r="U26" s="57"/>
    </row>
    <row r="27" spans="1:21" x14ac:dyDescent="0.3">
      <c r="A27" t="s">
        <v>110</v>
      </c>
      <c r="B27" t="s">
        <v>111</v>
      </c>
      <c r="C27" t="s">
        <v>51</v>
      </c>
      <c r="D27" t="s">
        <v>66</v>
      </c>
      <c r="E27">
        <v>140</v>
      </c>
      <c r="F27" t="s">
        <v>52</v>
      </c>
      <c r="J27">
        <v>32900</v>
      </c>
      <c r="K27" t="s">
        <v>112</v>
      </c>
      <c r="O27" t="s">
        <v>592</v>
      </c>
      <c r="S27" s="57"/>
      <c r="U27" s="57"/>
    </row>
    <row r="28" spans="1:21" x14ac:dyDescent="0.3">
      <c r="A28" t="s">
        <v>113</v>
      </c>
      <c r="B28" t="s">
        <v>114</v>
      </c>
      <c r="C28" t="s">
        <v>51</v>
      </c>
      <c r="E28">
        <v>84</v>
      </c>
      <c r="F28" t="s">
        <v>52</v>
      </c>
      <c r="J28">
        <v>19740</v>
      </c>
      <c r="K28" t="s">
        <v>115</v>
      </c>
      <c r="O28" t="s">
        <v>548</v>
      </c>
      <c r="S28" s="57"/>
      <c r="U28" s="57"/>
    </row>
    <row r="29" spans="1:21" x14ac:dyDescent="0.3">
      <c r="A29" t="s">
        <v>391</v>
      </c>
      <c r="B29" t="s">
        <v>436</v>
      </c>
      <c r="C29" t="s">
        <v>51</v>
      </c>
      <c r="E29">
        <v>45</v>
      </c>
      <c r="F29" t="s">
        <v>52</v>
      </c>
      <c r="J29">
        <v>10575</v>
      </c>
      <c r="K29" t="s">
        <v>468</v>
      </c>
      <c r="O29" t="s">
        <v>579</v>
      </c>
      <c r="S29" s="57"/>
      <c r="U29" s="57"/>
    </row>
    <row r="30" spans="1:21" x14ac:dyDescent="0.3">
      <c r="A30" t="s">
        <v>383</v>
      </c>
      <c r="B30" t="s">
        <v>419</v>
      </c>
      <c r="C30" t="s">
        <v>51</v>
      </c>
      <c r="D30" t="s">
        <v>66</v>
      </c>
      <c r="E30">
        <v>48</v>
      </c>
      <c r="F30" t="s">
        <v>52</v>
      </c>
      <c r="J30">
        <v>11280</v>
      </c>
      <c r="K30" t="s">
        <v>460</v>
      </c>
      <c r="O30" t="s">
        <v>544</v>
      </c>
      <c r="S30" s="57"/>
      <c r="U30" s="57"/>
    </row>
    <row r="31" spans="1:21" x14ac:dyDescent="0.3">
      <c r="A31" t="s">
        <v>116</v>
      </c>
      <c r="B31" t="s">
        <v>117</v>
      </c>
      <c r="C31" t="s">
        <v>51</v>
      </c>
      <c r="E31">
        <v>90</v>
      </c>
      <c r="F31" t="s">
        <v>52</v>
      </c>
      <c r="J31">
        <v>21150</v>
      </c>
      <c r="K31" t="s">
        <v>118</v>
      </c>
      <c r="O31" t="s">
        <v>502</v>
      </c>
      <c r="S31" s="57"/>
      <c r="U31" s="57"/>
    </row>
    <row r="32" spans="1:21" x14ac:dyDescent="0.3">
      <c r="A32" t="s">
        <v>119</v>
      </c>
      <c r="B32" t="s">
        <v>120</v>
      </c>
      <c r="C32" t="s">
        <v>51</v>
      </c>
      <c r="E32">
        <v>60</v>
      </c>
      <c r="F32" t="s">
        <v>52</v>
      </c>
      <c r="J32">
        <v>14100</v>
      </c>
      <c r="K32" t="s">
        <v>121</v>
      </c>
      <c r="O32" t="s">
        <v>586</v>
      </c>
      <c r="S32" s="57"/>
      <c r="U32" s="57"/>
    </row>
    <row r="33" spans="1:21" x14ac:dyDescent="0.3">
      <c r="A33" t="s">
        <v>122</v>
      </c>
      <c r="B33" t="s">
        <v>123</v>
      </c>
      <c r="C33" t="s">
        <v>51</v>
      </c>
      <c r="E33">
        <v>100</v>
      </c>
      <c r="F33" t="s">
        <v>52</v>
      </c>
      <c r="J33">
        <v>23500</v>
      </c>
      <c r="K33" t="s">
        <v>124</v>
      </c>
      <c r="O33" t="s">
        <v>552</v>
      </c>
      <c r="S33" s="57"/>
      <c r="U33" s="57"/>
    </row>
    <row r="34" spans="1:21" x14ac:dyDescent="0.3">
      <c r="A34" t="s">
        <v>125</v>
      </c>
      <c r="B34" t="s">
        <v>126</v>
      </c>
      <c r="C34" t="s">
        <v>51</v>
      </c>
      <c r="E34">
        <v>75</v>
      </c>
      <c r="F34" t="s">
        <v>52</v>
      </c>
      <c r="J34">
        <v>17625</v>
      </c>
      <c r="K34" t="s">
        <v>127</v>
      </c>
      <c r="O34" t="s">
        <v>564</v>
      </c>
      <c r="S34" s="57"/>
      <c r="U34" s="57"/>
    </row>
    <row r="35" spans="1:21" x14ac:dyDescent="0.3">
      <c r="A35" t="s">
        <v>128</v>
      </c>
      <c r="B35" t="s">
        <v>129</v>
      </c>
      <c r="C35" t="s">
        <v>51</v>
      </c>
      <c r="E35">
        <v>50</v>
      </c>
      <c r="F35" t="s">
        <v>52</v>
      </c>
      <c r="J35">
        <v>11750</v>
      </c>
      <c r="K35" t="s">
        <v>130</v>
      </c>
      <c r="O35" t="s">
        <v>581</v>
      </c>
      <c r="S35" s="57"/>
      <c r="U35" s="57"/>
    </row>
    <row r="36" spans="1:21" x14ac:dyDescent="0.3">
      <c r="A36" t="s">
        <v>132</v>
      </c>
      <c r="B36" t="s">
        <v>133</v>
      </c>
      <c r="C36" t="s">
        <v>51</v>
      </c>
      <c r="E36">
        <v>60</v>
      </c>
      <c r="F36" t="s">
        <v>52</v>
      </c>
      <c r="J36">
        <v>14100</v>
      </c>
      <c r="K36" t="s">
        <v>134</v>
      </c>
      <c r="O36" t="s">
        <v>507</v>
      </c>
      <c r="S36" s="57"/>
      <c r="U36" s="57"/>
    </row>
    <row r="37" spans="1:21" x14ac:dyDescent="0.3">
      <c r="A37" t="s">
        <v>135</v>
      </c>
      <c r="B37" t="s">
        <v>136</v>
      </c>
      <c r="C37" t="s">
        <v>51</v>
      </c>
      <c r="E37">
        <v>40</v>
      </c>
      <c r="F37" t="s">
        <v>52</v>
      </c>
      <c r="J37">
        <v>9400</v>
      </c>
      <c r="K37" t="s">
        <v>137</v>
      </c>
      <c r="O37" t="s">
        <v>543</v>
      </c>
      <c r="S37" s="57"/>
      <c r="U37" s="57"/>
    </row>
    <row r="38" spans="1:21" x14ac:dyDescent="0.3">
      <c r="A38" t="s">
        <v>388</v>
      </c>
      <c r="B38" t="s">
        <v>429</v>
      </c>
      <c r="C38" t="s">
        <v>51</v>
      </c>
      <c r="E38">
        <v>75</v>
      </c>
      <c r="F38" t="s">
        <v>52</v>
      </c>
      <c r="J38">
        <v>17625</v>
      </c>
      <c r="K38" t="s">
        <v>465</v>
      </c>
      <c r="O38" t="s">
        <v>574</v>
      </c>
      <c r="S38" s="57"/>
      <c r="U38" s="57"/>
    </row>
    <row r="39" spans="1:21" x14ac:dyDescent="0.3">
      <c r="A39" t="s">
        <v>138</v>
      </c>
      <c r="B39" t="s">
        <v>139</v>
      </c>
      <c r="C39" t="s">
        <v>51</v>
      </c>
      <c r="E39">
        <v>30</v>
      </c>
      <c r="F39" t="s">
        <v>52</v>
      </c>
      <c r="J39">
        <v>7050</v>
      </c>
      <c r="K39" t="s">
        <v>140</v>
      </c>
      <c r="O39" t="s">
        <v>554</v>
      </c>
      <c r="S39" s="57"/>
      <c r="U39" s="57"/>
    </row>
    <row r="40" spans="1:21" x14ac:dyDescent="0.3">
      <c r="A40" t="s">
        <v>141</v>
      </c>
      <c r="B40" t="s">
        <v>142</v>
      </c>
      <c r="C40" t="s">
        <v>51</v>
      </c>
      <c r="D40" t="s">
        <v>66</v>
      </c>
      <c r="E40">
        <v>180</v>
      </c>
      <c r="F40" t="s">
        <v>52</v>
      </c>
      <c r="J40">
        <v>42300</v>
      </c>
      <c r="K40" t="s">
        <v>143</v>
      </c>
      <c r="O40" t="s">
        <v>545</v>
      </c>
      <c r="S40" s="57"/>
      <c r="U40" s="57"/>
    </row>
    <row r="41" spans="1:21" x14ac:dyDescent="0.3">
      <c r="A41" t="s">
        <v>144</v>
      </c>
      <c r="B41" t="s">
        <v>145</v>
      </c>
      <c r="C41" t="s">
        <v>51</v>
      </c>
      <c r="E41">
        <v>35</v>
      </c>
      <c r="F41" t="s">
        <v>52</v>
      </c>
      <c r="J41">
        <v>8225</v>
      </c>
      <c r="K41" t="s">
        <v>146</v>
      </c>
      <c r="O41" t="s">
        <v>527</v>
      </c>
      <c r="S41" s="57"/>
      <c r="U41" s="57"/>
    </row>
    <row r="42" spans="1:21" x14ac:dyDescent="0.3">
      <c r="A42" t="s">
        <v>147</v>
      </c>
      <c r="B42" t="s">
        <v>148</v>
      </c>
      <c r="C42" t="s">
        <v>51</v>
      </c>
      <c r="E42">
        <v>80</v>
      </c>
      <c r="F42" t="s">
        <v>52</v>
      </c>
      <c r="J42">
        <v>18800</v>
      </c>
      <c r="K42" t="s">
        <v>149</v>
      </c>
      <c r="O42" t="s">
        <v>572</v>
      </c>
      <c r="S42" s="57"/>
      <c r="U42" s="57"/>
    </row>
    <row r="43" spans="1:21" x14ac:dyDescent="0.3">
      <c r="A43" t="s">
        <v>150</v>
      </c>
      <c r="B43" t="s">
        <v>151</v>
      </c>
      <c r="C43" t="s">
        <v>51</v>
      </c>
      <c r="E43">
        <v>90</v>
      </c>
      <c r="F43" t="s">
        <v>52</v>
      </c>
      <c r="J43">
        <v>21150</v>
      </c>
      <c r="K43" t="s">
        <v>152</v>
      </c>
      <c r="O43" t="s">
        <v>549</v>
      </c>
      <c r="S43" s="57"/>
      <c r="U43" s="57"/>
    </row>
    <row r="44" spans="1:21" x14ac:dyDescent="0.3">
      <c r="A44" t="s">
        <v>150</v>
      </c>
      <c r="B44" t="s">
        <v>594</v>
      </c>
      <c r="C44" t="s">
        <v>51</v>
      </c>
      <c r="E44">
        <v>30</v>
      </c>
      <c r="F44" t="s">
        <v>66</v>
      </c>
      <c r="J44">
        <v>6750</v>
      </c>
      <c r="K44" t="s">
        <v>152</v>
      </c>
      <c r="O44" t="s">
        <v>549</v>
      </c>
      <c r="S44" s="57"/>
      <c r="U44" s="57"/>
    </row>
    <row r="45" spans="1:21" x14ac:dyDescent="0.3">
      <c r="A45" t="s">
        <v>153</v>
      </c>
      <c r="B45" t="s">
        <v>154</v>
      </c>
      <c r="C45" t="s">
        <v>51</v>
      </c>
      <c r="E45">
        <v>72</v>
      </c>
      <c r="F45" t="s">
        <v>52</v>
      </c>
      <c r="J45">
        <v>16920</v>
      </c>
      <c r="K45" t="s">
        <v>155</v>
      </c>
      <c r="O45" t="s">
        <v>506</v>
      </c>
      <c r="S45" s="57"/>
      <c r="U45" s="57"/>
    </row>
    <row r="46" spans="1:21" x14ac:dyDescent="0.3">
      <c r="A46" t="s">
        <v>156</v>
      </c>
      <c r="B46" t="s">
        <v>157</v>
      </c>
      <c r="C46" t="s">
        <v>51</v>
      </c>
      <c r="E46">
        <v>55</v>
      </c>
      <c r="F46" t="s">
        <v>52</v>
      </c>
      <c r="J46">
        <v>12925</v>
      </c>
      <c r="K46" t="s">
        <v>158</v>
      </c>
      <c r="O46" t="s">
        <v>561</v>
      </c>
      <c r="S46" s="57"/>
      <c r="U46" s="57"/>
    </row>
    <row r="47" spans="1:21" x14ac:dyDescent="0.3">
      <c r="A47" t="s">
        <v>159</v>
      </c>
      <c r="B47" t="s">
        <v>160</v>
      </c>
      <c r="C47" t="s">
        <v>51</v>
      </c>
      <c r="E47">
        <v>180</v>
      </c>
      <c r="F47" t="s">
        <v>52</v>
      </c>
      <c r="J47">
        <v>42300</v>
      </c>
      <c r="K47" t="s">
        <v>161</v>
      </c>
      <c r="O47" t="s">
        <v>576</v>
      </c>
      <c r="S47" s="57"/>
      <c r="U47" s="57"/>
    </row>
    <row r="48" spans="1:21" x14ac:dyDescent="0.3">
      <c r="A48" t="s">
        <v>162</v>
      </c>
      <c r="B48" t="s">
        <v>163</v>
      </c>
      <c r="C48" t="s">
        <v>51</v>
      </c>
      <c r="E48">
        <v>75</v>
      </c>
      <c r="F48" t="s">
        <v>52</v>
      </c>
      <c r="J48">
        <v>17625</v>
      </c>
      <c r="K48" t="s">
        <v>164</v>
      </c>
      <c r="O48" t="s">
        <v>559</v>
      </c>
      <c r="S48" s="57"/>
      <c r="U48" s="57"/>
    </row>
    <row r="49" spans="1:21" x14ac:dyDescent="0.3">
      <c r="A49" t="s">
        <v>165</v>
      </c>
      <c r="B49" t="s">
        <v>166</v>
      </c>
      <c r="C49" t="s">
        <v>51</v>
      </c>
      <c r="E49">
        <v>210</v>
      </c>
      <c r="F49" t="s">
        <v>52</v>
      </c>
      <c r="J49">
        <v>49350</v>
      </c>
      <c r="K49" t="s">
        <v>167</v>
      </c>
      <c r="O49" t="s">
        <v>570</v>
      </c>
      <c r="S49" s="57"/>
      <c r="U49" s="57"/>
    </row>
    <row r="50" spans="1:21" x14ac:dyDescent="0.3">
      <c r="A50" t="s">
        <v>394</v>
      </c>
      <c r="B50" t="s">
        <v>442</v>
      </c>
      <c r="C50" t="s">
        <v>51</v>
      </c>
      <c r="E50">
        <v>20</v>
      </c>
      <c r="F50" t="s">
        <v>52</v>
      </c>
      <c r="J50">
        <v>4700</v>
      </c>
      <c r="K50" t="s">
        <v>471</v>
      </c>
      <c r="O50" t="s">
        <v>584</v>
      </c>
      <c r="S50" s="57"/>
      <c r="U50" s="57"/>
    </row>
    <row r="51" spans="1:21" x14ac:dyDescent="0.3">
      <c r="A51" t="s">
        <v>168</v>
      </c>
      <c r="B51" t="s">
        <v>169</v>
      </c>
      <c r="C51" t="s">
        <v>51</v>
      </c>
      <c r="E51">
        <v>30</v>
      </c>
      <c r="F51" t="s">
        <v>52</v>
      </c>
      <c r="J51">
        <v>7050</v>
      </c>
      <c r="K51" t="s">
        <v>170</v>
      </c>
      <c r="O51" t="s">
        <v>501</v>
      </c>
      <c r="S51" s="57"/>
      <c r="U51" s="57"/>
    </row>
    <row r="52" spans="1:21" x14ac:dyDescent="0.3">
      <c r="A52" t="s">
        <v>171</v>
      </c>
      <c r="B52" t="s">
        <v>172</v>
      </c>
      <c r="C52" t="s">
        <v>51</v>
      </c>
      <c r="E52">
        <v>65</v>
      </c>
      <c r="F52" t="s">
        <v>52</v>
      </c>
      <c r="J52">
        <v>15275</v>
      </c>
      <c r="K52" t="s">
        <v>173</v>
      </c>
      <c r="O52" t="s">
        <v>557</v>
      </c>
      <c r="S52" s="57"/>
      <c r="U52" s="57"/>
    </row>
    <row r="53" spans="1:21" x14ac:dyDescent="0.3">
      <c r="A53" t="s">
        <v>174</v>
      </c>
      <c r="B53" t="s">
        <v>175</v>
      </c>
      <c r="C53" t="s">
        <v>51</v>
      </c>
      <c r="E53">
        <v>60</v>
      </c>
      <c r="F53" t="s">
        <v>52</v>
      </c>
      <c r="J53">
        <v>14100</v>
      </c>
      <c r="K53" t="s">
        <v>176</v>
      </c>
      <c r="O53" t="s">
        <v>519</v>
      </c>
      <c r="S53" s="57"/>
      <c r="U53" s="57"/>
    </row>
    <row r="54" spans="1:21" x14ac:dyDescent="0.3">
      <c r="A54" t="s">
        <v>378</v>
      </c>
      <c r="B54" t="s">
        <v>403</v>
      </c>
      <c r="C54" t="s">
        <v>51</v>
      </c>
      <c r="E54">
        <v>40</v>
      </c>
      <c r="F54" t="s">
        <v>66</v>
      </c>
      <c r="J54">
        <v>9000</v>
      </c>
      <c r="K54" t="s">
        <v>454</v>
      </c>
      <c r="O54" t="s">
        <v>505</v>
      </c>
      <c r="S54" s="57"/>
      <c r="U54" s="57"/>
    </row>
    <row r="55" spans="1:21" x14ac:dyDescent="0.3">
      <c r="A55" t="s">
        <v>177</v>
      </c>
      <c r="B55" t="s">
        <v>178</v>
      </c>
      <c r="C55" t="s">
        <v>51</v>
      </c>
      <c r="E55">
        <v>70</v>
      </c>
      <c r="F55" t="s">
        <v>52</v>
      </c>
      <c r="J55">
        <v>16450</v>
      </c>
      <c r="K55" t="s">
        <v>179</v>
      </c>
      <c r="O55" t="s">
        <v>589</v>
      </c>
      <c r="S55" s="57"/>
      <c r="U55" s="57"/>
    </row>
    <row r="56" spans="1:21" x14ac:dyDescent="0.3">
      <c r="A56" t="s">
        <v>180</v>
      </c>
      <c r="B56" t="s">
        <v>181</v>
      </c>
      <c r="C56" t="s">
        <v>51</v>
      </c>
      <c r="E56">
        <v>93</v>
      </c>
      <c r="F56" t="s">
        <v>52</v>
      </c>
      <c r="J56">
        <v>21855</v>
      </c>
      <c r="K56" t="s">
        <v>182</v>
      </c>
      <c r="O56" t="s">
        <v>562</v>
      </c>
      <c r="S56" s="57"/>
      <c r="U56" s="57"/>
    </row>
    <row r="57" spans="1:21" x14ac:dyDescent="0.3">
      <c r="A57" t="s">
        <v>183</v>
      </c>
      <c r="B57" t="s">
        <v>184</v>
      </c>
      <c r="C57" t="s">
        <v>51</v>
      </c>
      <c r="E57">
        <v>550</v>
      </c>
      <c r="F57" t="s">
        <v>52</v>
      </c>
      <c r="J57">
        <v>129250</v>
      </c>
      <c r="K57" t="s">
        <v>185</v>
      </c>
      <c r="O57" t="s">
        <v>523</v>
      </c>
      <c r="S57" s="57"/>
      <c r="U57" s="57"/>
    </row>
    <row r="58" spans="1:21" x14ac:dyDescent="0.3">
      <c r="A58" t="s">
        <v>379</v>
      </c>
      <c r="B58" t="s">
        <v>408</v>
      </c>
      <c r="C58" t="s">
        <v>51</v>
      </c>
      <c r="E58">
        <v>60</v>
      </c>
      <c r="F58" t="s">
        <v>52</v>
      </c>
      <c r="J58">
        <v>14100</v>
      </c>
      <c r="K58" t="s">
        <v>455</v>
      </c>
      <c r="O58" t="s">
        <v>515</v>
      </c>
      <c r="S58" s="57"/>
      <c r="U58" s="57"/>
    </row>
    <row r="59" spans="1:21" x14ac:dyDescent="0.3">
      <c r="A59" t="s">
        <v>186</v>
      </c>
      <c r="B59" t="s">
        <v>187</v>
      </c>
      <c r="C59" t="s">
        <v>51</v>
      </c>
      <c r="E59">
        <v>50</v>
      </c>
      <c r="F59" t="s">
        <v>52</v>
      </c>
      <c r="J59">
        <v>11750</v>
      </c>
      <c r="K59" t="s">
        <v>188</v>
      </c>
      <c r="O59" t="s">
        <v>542</v>
      </c>
      <c r="S59" s="57"/>
      <c r="U59" s="57"/>
    </row>
    <row r="60" spans="1:21" x14ac:dyDescent="0.3">
      <c r="A60" t="s">
        <v>189</v>
      </c>
      <c r="B60" t="s">
        <v>190</v>
      </c>
      <c r="C60" t="s">
        <v>51</v>
      </c>
      <c r="E60">
        <v>60</v>
      </c>
      <c r="F60" t="s">
        <v>52</v>
      </c>
      <c r="J60">
        <v>14100</v>
      </c>
      <c r="K60" t="s">
        <v>191</v>
      </c>
      <c r="O60" t="s">
        <v>522</v>
      </c>
      <c r="S60" s="57"/>
      <c r="U60" s="57"/>
    </row>
    <row r="61" spans="1:21" x14ac:dyDescent="0.3">
      <c r="A61" t="s">
        <v>192</v>
      </c>
      <c r="B61" t="s">
        <v>193</v>
      </c>
      <c r="C61" t="s">
        <v>51</v>
      </c>
      <c r="E61">
        <v>35</v>
      </c>
      <c r="F61" t="s">
        <v>52</v>
      </c>
      <c r="J61">
        <v>8225</v>
      </c>
      <c r="K61" t="s">
        <v>194</v>
      </c>
      <c r="O61" t="s">
        <v>500</v>
      </c>
      <c r="S61" s="57"/>
      <c r="U61" s="57"/>
    </row>
    <row r="62" spans="1:21" x14ac:dyDescent="0.3">
      <c r="A62" t="s">
        <v>195</v>
      </c>
      <c r="B62" t="s">
        <v>196</v>
      </c>
      <c r="C62" t="s">
        <v>51</v>
      </c>
      <c r="D62" t="s">
        <v>66</v>
      </c>
      <c r="E62">
        <v>150</v>
      </c>
      <c r="F62" t="s">
        <v>52</v>
      </c>
      <c r="J62">
        <v>35250</v>
      </c>
      <c r="K62" t="s">
        <v>197</v>
      </c>
      <c r="O62" t="s">
        <v>509</v>
      </c>
      <c r="S62" s="57"/>
      <c r="U62" s="57"/>
    </row>
    <row r="63" spans="1:21" x14ac:dyDescent="0.3">
      <c r="A63" t="s">
        <v>198</v>
      </c>
      <c r="B63" t="s">
        <v>199</v>
      </c>
      <c r="C63" t="s">
        <v>51</v>
      </c>
      <c r="E63">
        <v>90</v>
      </c>
      <c r="F63" t="s">
        <v>52</v>
      </c>
      <c r="J63">
        <v>21150</v>
      </c>
      <c r="K63" t="s">
        <v>200</v>
      </c>
      <c r="O63" t="s">
        <v>539</v>
      </c>
      <c r="S63" s="57"/>
      <c r="U63" s="57"/>
    </row>
    <row r="64" spans="1:21" x14ac:dyDescent="0.3">
      <c r="A64" t="s">
        <v>201</v>
      </c>
      <c r="B64" t="s">
        <v>202</v>
      </c>
      <c r="C64" t="s">
        <v>51</v>
      </c>
      <c r="E64">
        <v>80</v>
      </c>
      <c r="F64" t="s">
        <v>52</v>
      </c>
      <c r="J64">
        <v>18800</v>
      </c>
      <c r="K64" t="s">
        <v>203</v>
      </c>
      <c r="O64" t="s">
        <v>556</v>
      </c>
      <c r="S64" s="57"/>
      <c r="U64" s="57"/>
    </row>
    <row r="65" spans="1:21" x14ac:dyDescent="0.3">
      <c r="A65" t="s">
        <v>204</v>
      </c>
      <c r="B65" t="s">
        <v>205</v>
      </c>
      <c r="C65" t="s">
        <v>51</v>
      </c>
      <c r="E65">
        <v>100</v>
      </c>
      <c r="F65" t="s">
        <v>52</v>
      </c>
      <c r="J65">
        <v>23500</v>
      </c>
      <c r="K65" t="s">
        <v>206</v>
      </c>
      <c r="O65" t="s">
        <v>575</v>
      </c>
      <c r="S65" s="57"/>
      <c r="U65" s="57"/>
    </row>
    <row r="66" spans="1:21" x14ac:dyDescent="0.3">
      <c r="A66" t="s">
        <v>207</v>
      </c>
      <c r="B66" t="s">
        <v>208</v>
      </c>
      <c r="C66" t="s">
        <v>51</v>
      </c>
      <c r="D66" t="s">
        <v>66</v>
      </c>
      <c r="E66">
        <v>76</v>
      </c>
      <c r="F66" t="s">
        <v>52</v>
      </c>
      <c r="J66">
        <v>17860</v>
      </c>
      <c r="K66" t="s">
        <v>209</v>
      </c>
      <c r="O66" t="s">
        <v>555</v>
      </c>
      <c r="S66" s="57"/>
      <c r="U66" s="57"/>
    </row>
    <row r="67" spans="1:21" x14ac:dyDescent="0.3">
      <c r="A67" t="s">
        <v>210</v>
      </c>
      <c r="B67" t="s">
        <v>211</v>
      </c>
      <c r="C67" t="s">
        <v>51</v>
      </c>
      <c r="E67">
        <v>120</v>
      </c>
      <c r="F67" t="s">
        <v>66</v>
      </c>
      <c r="J67">
        <v>27000</v>
      </c>
      <c r="K67" t="s">
        <v>212</v>
      </c>
      <c r="O67" t="s">
        <v>538</v>
      </c>
      <c r="S67" s="57"/>
      <c r="U67" s="57"/>
    </row>
    <row r="68" spans="1:21" x14ac:dyDescent="0.3">
      <c r="A68" t="s">
        <v>387</v>
      </c>
      <c r="B68" t="s">
        <v>428</v>
      </c>
      <c r="C68" t="s">
        <v>51</v>
      </c>
      <c r="E68">
        <v>10</v>
      </c>
      <c r="F68" t="s">
        <v>52</v>
      </c>
      <c r="J68">
        <v>2350</v>
      </c>
      <c r="K68" t="s">
        <v>464</v>
      </c>
      <c r="O68" t="s">
        <v>573</v>
      </c>
      <c r="S68" s="57"/>
      <c r="U68" s="57"/>
    </row>
    <row r="69" spans="1:21" x14ac:dyDescent="0.3">
      <c r="A69" t="s">
        <v>386</v>
      </c>
      <c r="B69" t="s">
        <v>425</v>
      </c>
      <c r="C69" t="s">
        <v>51</v>
      </c>
      <c r="E69">
        <v>50</v>
      </c>
      <c r="F69" t="s">
        <v>52</v>
      </c>
      <c r="J69">
        <v>11750</v>
      </c>
      <c r="K69" t="s">
        <v>463</v>
      </c>
      <c r="O69" t="s">
        <v>560</v>
      </c>
      <c r="S69" s="57"/>
      <c r="U69" s="57"/>
    </row>
    <row r="70" spans="1:21" x14ac:dyDescent="0.3">
      <c r="A70" t="s">
        <v>213</v>
      </c>
      <c r="B70" t="s">
        <v>214</v>
      </c>
      <c r="C70" t="s">
        <v>51</v>
      </c>
      <c r="D70" t="s">
        <v>66</v>
      </c>
      <c r="E70">
        <v>30</v>
      </c>
      <c r="F70" t="s">
        <v>52</v>
      </c>
      <c r="J70">
        <v>7050</v>
      </c>
      <c r="K70" t="s">
        <v>215</v>
      </c>
      <c r="O70" t="s">
        <v>514</v>
      </c>
      <c r="S70" s="57"/>
      <c r="U70" s="57"/>
    </row>
    <row r="71" spans="1:21" x14ac:dyDescent="0.3">
      <c r="A71" t="s">
        <v>395</v>
      </c>
      <c r="B71" t="s">
        <v>443</v>
      </c>
      <c r="C71" t="s">
        <v>51</v>
      </c>
      <c r="E71">
        <v>78</v>
      </c>
      <c r="F71" t="s">
        <v>52</v>
      </c>
      <c r="J71">
        <v>18330</v>
      </c>
      <c r="K71" t="s">
        <v>472</v>
      </c>
      <c r="O71" t="s">
        <v>585</v>
      </c>
      <c r="S71" s="57"/>
      <c r="U71" s="57"/>
    </row>
    <row r="72" spans="1:21" x14ac:dyDescent="0.3">
      <c r="A72" t="s">
        <v>216</v>
      </c>
      <c r="B72" t="s">
        <v>217</v>
      </c>
      <c r="C72" t="s">
        <v>51</v>
      </c>
      <c r="E72">
        <v>40</v>
      </c>
      <c r="F72" t="s">
        <v>52</v>
      </c>
      <c r="J72">
        <v>9400</v>
      </c>
      <c r="K72" t="s">
        <v>218</v>
      </c>
      <c r="O72" t="s">
        <v>540</v>
      </c>
      <c r="S72" s="57"/>
      <c r="U72" s="57"/>
    </row>
    <row r="73" spans="1:21" x14ac:dyDescent="0.3">
      <c r="A73" t="s">
        <v>219</v>
      </c>
      <c r="B73" t="s">
        <v>220</v>
      </c>
      <c r="C73" t="s">
        <v>51</v>
      </c>
      <c r="E73">
        <v>75</v>
      </c>
      <c r="F73" t="s">
        <v>52</v>
      </c>
      <c r="J73">
        <v>17625</v>
      </c>
      <c r="K73" t="s">
        <v>221</v>
      </c>
      <c r="O73" t="s">
        <v>568</v>
      </c>
      <c r="S73" s="57"/>
      <c r="U73" s="57"/>
    </row>
    <row r="74" spans="1:21" x14ac:dyDescent="0.3">
      <c r="A74" t="s">
        <v>222</v>
      </c>
      <c r="B74" t="s">
        <v>223</v>
      </c>
      <c r="C74" t="s">
        <v>51</v>
      </c>
      <c r="E74">
        <v>240</v>
      </c>
      <c r="F74" t="s">
        <v>52</v>
      </c>
      <c r="J74">
        <v>56400</v>
      </c>
      <c r="K74" t="s">
        <v>224</v>
      </c>
      <c r="O74" t="s">
        <v>359</v>
      </c>
      <c r="S74" s="57"/>
      <c r="U74" s="57"/>
    </row>
    <row r="75" spans="1:21" x14ac:dyDescent="0.3">
      <c r="A75" t="s">
        <v>225</v>
      </c>
      <c r="B75" t="s">
        <v>226</v>
      </c>
      <c r="C75" t="s">
        <v>51</v>
      </c>
      <c r="E75">
        <v>65</v>
      </c>
      <c r="F75" t="s">
        <v>52</v>
      </c>
      <c r="J75">
        <v>15275</v>
      </c>
      <c r="K75" t="s">
        <v>227</v>
      </c>
      <c r="O75" t="s">
        <v>551</v>
      </c>
      <c r="S75" s="57"/>
      <c r="U75" s="57"/>
    </row>
    <row r="76" spans="1:21" x14ac:dyDescent="0.3">
      <c r="A76" t="s">
        <v>228</v>
      </c>
      <c r="B76" t="s">
        <v>1</v>
      </c>
      <c r="C76" t="s">
        <v>51</v>
      </c>
      <c r="E76">
        <v>102</v>
      </c>
      <c r="F76" t="s">
        <v>52</v>
      </c>
      <c r="J76">
        <v>23970</v>
      </c>
      <c r="K76" t="s">
        <v>229</v>
      </c>
      <c r="O76" t="s">
        <v>518</v>
      </c>
      <c r="S76" s="57"/>
      <c r="U76" s="57"/>
    </row>
    <row r="77" spans="1:21" x14ac:dyDescent="0.3">
      <c r="A77" t="s">
        <v>230</v>
      </c>
      <c r="B77" t="s">
        <v>231</v>
      </c>
      <c r="C77" t="s">
        <v>51</v>
      </c>
      <c r="E77">
        <v>70</v>
      </c>
      <c r="F77" t="s">
        <v>52</v>
      </c>
      <c r="J77">
        <v>16450</v>
      </c>
      <c r="K77" t="s">
        <v>232</v>
      </c>
      <c r="O77" t="s">
        <v>567</v>
      </c>
      <c r="S77" s="57"/>
      <c r="U77" s="57"/>
    </row>
    <row r="78" spans="1:21" x14ac:dyDescent="0.3">
      <c r="A78" t="s">
        <v>233</v>
      </c>
      <c r="B78" t="s">
        <v>234</v>
      </c>
      <c r="C78" t="s">
        <v>51</v>
      </c>
      <c r="E78">
        <v>45</v>
      </c>
      <c r="F78" t="s">
        <v>52</v>
      </c>
      <c r="J78">
        <v>10575</v>
      </c>
      <c r="K78" t="s">
        <v>235</v>
      </c>
      <c r="O78" t="s">
        <v>546</v>
      </c>
      <c r="S78" s="57"/>
      <c r="U78" s="57"/>
    </row>
    <row r="79" spans="1:21" x14ac:dyDescent="0.3">
      <c r="A79" t="s">
        <v>236</v>
      </c>
      <c r="B79" t="s">
        <v>237</v>
      </c>
      <c r="C79" t="s">
        <v>51</v>
      </c>
      <c r="E79">
        <v>330</v>
      </c>
      <c r="F79" t="s">
        <v>52</v>
      </c>
      <c r="J79">
        <v>77550</v>
      </c>
      <c r="K79" t="s">
        <v>238</v>
      </c>
      <c r="M79" t="s">
        <v>239</v>
      </c>
      <c r="N79" t="s">
        <v>237</v>
      </c>
      <c r="O79" t="s">
        <v>535</v>
      </c>
      <c r="S79" s="57"/>
      <c r="U79" s="57"/>
    </row>
    <row r="80" spans="1:21" x14ac:dyDescent="0.3">
      <c r="A80" t="s">
        <v>240</v>
      </c>
      <c r="B80" t="s">
        <v>241</v>
      </c>
      <c r="C80" t="s">
        <v>51</v>
      </c>
      <c r="E80">
        <v>60</v>
      </c>
      <c r="F80" t="s">
        <v>52</v>
      </c>
      <c r="J80">
        <v>14100</v>
      </c>
      <c r="K80" t="s">
        <v>242</v>
      </c>
      <c r="O80" t="s">
        <v>504</v>
      </c>
      <c r="S80" s="57"/>
      <c r="U80" s="57"/>
    </row>
    <row r="81" spans="1:21" x14ac:dyDescent="0.3">
      <c r="A81" t="s">
        <v>243</v>
      </c>
      <c r="B81" t="s">
        <v>244</v>
      </c>
      <c r="C81" t="s">
        <v>51</v>
      </c>
      <c r="E81">
        <v>260</v>
      </c>
      <c r="F81" t="s">
        <v>52</v>
      </c>
      <c r="J81">
        <v>61100</v>
      </c>
      <c r="K81" t="s">
        <v>245</v>
      </c>
      <c r="O81" t="s">
        <v>536</v>
      </c>
      <c r="S81" s="57"/>
      <c r="U81" s="57"/>
    </row>
    <row r="82" spans="1:21" x14ac:dyDescent="0.3">
      <c r="A82" t="s">
        <v>246</v>
      </c>
      <c r="B82" t="s">
        <v>247</v>
      </c>
      <c r="C82" t="s">
        <v>51</v>
      </c>
      <c r="D82" t="s">
        <v>66</v>
      </c>
      <c r="E82">
        <v>160</v>
      </c>
      <c r="F82" t="s">
        <v>52</v>
      </c>
      <c r="J82">
        <v>37600</v>
      </c>
      <c r="K82" t="s">
        <v>248</v>
      </c>
      <c r="O82" t="s">
        <v>513</v>
      </c>
      <c r="S82" s="57"/>
      <c r="U82" s="57"/>
    </row>
    <row r="83" spans="1:21" x14ac:dyDescent="0.3">
      <c r="A83" t="s">
        <v>250</v>
      </c>
      <c r="B83" t="s">
        <v>251</v>
      </c>
      <c r="C83" t="s">
        <v>51</v>
      </c>
      <c r="E83">
        <v>100</v>
      </c>
      <c r="F83" t="s">
        <v>52</v>
      </c>
      <c r="J83">
        <v>23500</v>
      </c>
      <c r="K83" t="s">
        <v>252</v>
      </c>
      <c r="O83" t="s">
        <v>516</v>
      </c>
      <c r="S83" s="57"/>
      <c r="U83" s="57"/>
    </row>
    <row r="84" spans="1:21" x14ac:dyDescent="0.3">
      <c r="A84" t="s">
        <v>382</v>
      </c>
      <c r="B84" t="s">
        <v>413</v>
      </c>
      <c r="C84" t="s">
        <v>51</v>
      </c>
      <c r="D84" t="s">
        <v>66</v>
      </c>
      <c r="E84">
        <v>56</v>
      </c>
      <c r="F84" t="s">
        <v>52</v>
      </c>
      <c r="J84">
        <v>13160</v>
      </c>
      <c r="K84" t="s">
        <v>458</v>
      </c>
      <c r="O84" t="s">
        <v>529</v>
      </c>
      <c r="S84" s="57"/>
      <c r="U84" s="57"/>
    </row>
    <row r="85" spans="1:21" x14ac:dyDescent="0.3">
      <c r="A85" t="s">
        <v>381</v>
      </c>
      <c r="B85" t="s">
        <v>412</v>
      </c>
      <c r="C85" t="s">
        <v>51</v>
      </c>
      <c r="E85">
        <v>144</v>
      </c>
      <c r="F85" t="s">
        <v>52</v>
      </c>
      <c r="J85">
        <v>33840</v>
      </c>
      <c r="K85" t="s">
        <v>457</v>
      </c>
      <c r="O85" t="s">
        <v>368</v>
      </c>
      <c r="S85" s="57"/>
      <c r="U85" s="57"/>
    </row>
    <row r="86" spans="1:21" x14ac:dyDescent="0.3">
      <c r="A86" t="s">
        <v>253</v>
      </c>
      <c r="B86" t="s">
        <v>254</v>
      </c>
      <c r="C86" t="s">
        <v>51</v>
      </c>
      <c r="E86">
        <v>90</v>
      </c>
      <c r="F86" t="s">
        <v>52</v>
      </c>
      <c r="J86">
        <v>21150</v>
      </c>
      <c r="K86" t="s">
        <v>255</v>
      </c>
      <c r="O86" t="s">
        <v>512</v>
      </c>
      <c r="S86" s="57"/>
      <c r="U86" s="57"/>
    </row>
    <row r="87" spans="1:21" x14ac:dyDescent="0.3">
      <c r="A87" t="s">
        <v>256</v>
      </c>
      <c r="B87" t="s">
        <v>257</v>
      </c>
      <c r="C87" t="s">
        <v>51</v>
      </c>
      <c r="D87" t="s">
        <v>66</v>
      </c>
      <c r="E87">
        <v>90</v>
      </c>
      <c r="F87" t="s">
        <v>52</v>
      </c>
      <c r="J87">
        <v>21150</v>
      </c>
      <c r="K87" t="s">
        <v>258</v>
      </c>
      <c r="O87" t="s">
        <v>541</v>
      </c>
      <c r="S87" s="57"/>
      <c r="U87" s="57"/>
    </row>
    <row r="88" spans="1:21" x14ac:dyDescent="0.3">
      <c r="A88" t="s">
        <v>259</v>
      </c>
      <c r="B88" t="s">
        <v>260</v>
      </c>
      <c r="C88" t="s">
        <v>51</v>
      </c>
      <c r="E88">
        <v>60</v>
      </c>
      <c r="F88" t="s">
        <v>66</v>
      </c>
      <c r="J88">
        <v>13500</v>
      </c>
      <c r="K88" t="s">
        <v>261</v>
      </c>
      <c r="O88" t="s">
        <v>511</v>
      </c>
      <c r="S88" s="57"/>
      <c r="U88" s="57"/>
    </row>
    <row r="89" spans="1:21" x14ac:dyDescent="0.3">
      <c r="A89" t="s">
        <v>396</v>
      </c>
      <c r="B89" t="s">
        <v>445</v>
      </c>
      <c r="C89" t="s">
        <v>51</v>
      </c>
      <c r="E89">
        <v>20</v>
      </c>
      <c r="F89" t="s">
        <v>66</v>
      </c>
      <c r="J89">
        <v>4500</v>
      </c>
      <c r="K89" t="s">
        <v>473</v>
      </c>
      <c r="O89" t="s">
        <v>587</v>
      </c>
      <c r="S89" s="57"/>
      <c r="U89" s="57"/>
    </row>
    <row r="90" spans="1:21" x14ac:dyDescent="0.3">
      <c r="A90" t="s">
        <v>262</v>
      </c>
      <c r="B90" t="s">
        <v>263</v>
      </c>
      <c r="C90" t="s">
        <v>51</v>
      </c>
      <c r="E90">
        <v>70</v>
      </c>
      <c r="F90" t="s">
        <v>52</v>
      </c>
      <c r="J90">
        <v>16450</v>
      </c>
      <c r="K90" t="s">
        <v>264</v>
      </c>
      <c r="O90" t="s">
        <v>537</v>
      </c>
      <c r="S90" s="57"/>
      <c r="U90" s="57"/>
    </row>
    <row r="91" spans="1:21" x14ac:dyDescent="0.3">
      <c r="A91" t="s">
        <v>265</v>
      </c>
      <c r="B91" t="s">
        <v>266</v>
      </c>
      <c r="C91" t="s">
        <v>51</v>
      </c>
      <c r="E91">
        <v>40</v>
      </c>
      <c r="F91" t="s">
        <v>52</v>
      </c>
      <c r="J91">
        <v>9400</v>
      </c>
      <c r="K91" t="s">
        <v>267</v>
      </c>
      <c r="O91" t="s">
        <v>565</v>
      </c>
      <c r="S91" s="57"/>
      <c r="U91" s="57"/>
    </row>
    <row r="92" spans="1:21" x14ac:dyDescent="0.3">
      <c r="A92" t="s">
        <v>268</v>
      </c>
      <c r="B92" t="s">
        <v>269</v>
      </c>
      <c r="C92" t="s">
        <v>51</v>
      </c>
      <c r="E92">
        <v>24</v>
      </c>
      <c r="F92" t="s">
        <v>52</v>
      </c>
      <c r="J92">
        <v>5640</v>
      </c>
      <c r="K92" t="s">
        <v>270</v>
      </c>
      <c r="O92" t="s">
        <v>532</v>
      </c>
      <c r="S92" s="57"/>
      <c r="U92" s="57"/>
    </row>
    <row r="93" spans="1:21" x14ac:dyDescent="0.3">
      <c r="A93" t="s">
        <v>271</v>
      </c>
      <c r="B93" t="s">
        <v>272</v>
      </c>
      <c r="C93" t="s">
        <v>51</v>
      </c>
      <c r="D93" t="s">
        <v>66</v>
      </c>
      <c r="E93">
        <v>40</v>
      </c>
      <c r="F93" t="s">
        <v>52</v>
      </c>
      <c r="J93">
        <v>9400</v>
      </c>
      <c r="K93" t="s">
        <v>273</v>
      </c>
      <c r="O93" t="s">
        <v>526</v>
      </c>
      <c r="S93" s="57"/>
      <c r="U93" s="57"/>
    </row>
    <row r="94" spans="1:21" x14ac:dyDescent="0.3">
      <c r="A94" t="s">
        <v>369</v>
      </c>
      <c r="B94" t="s">
        <v>447</v>
      </c>
      <c r="C94" t="s">
        <v>275</v>
      </c>
      <c r="E94">
        <v>115</v>
      </c>
      <c r="J94">
        <v>26162.5</v>
      </c>
      <c r="K94" t="s">
        <v>370</v>
      </c>
      <c r="L94">
        <v>137381</v>
      </c>
      <c r="M94" t="s">
        <v>371</v>
      </c>
      <c r="N94" t="s">
        <v>372</v>
      </c>
      <c r="O94" t="s">
        <v>588</v>
      </c>
      <c r="U94" s="57"/>
    </row>
    <row r="95" spans="1:21" x14ac:dyDescent="0.3">
      <c r="A95" t="s">
        <v>343</v>
      </c>
      <c r="B95" t="s">
        <v>407</v>
      </c>
      <c r="C95" t="s">
        <v>275</v>
      </c>
      <c r="E95">
        <v>20</v>
      </c>
      <c r="J95">
        <v>4550</v>
      </c>
      <c r="K95" t="s">
        <v>344</v>
      </c>
      <c r="L95">
        <v>129445</v>
      </c>
      <c r="M95" t="s">
        <v>480</v>
      </c>
      <c r="N95" t="s">
        <v>346</v>
      </c>
      <c r="O95" t="s">
        <v>345</v>
      </c>
      <c r="U95" s="57"/>
    </row>
    <row r="96" spans="1:21" x14ac:dyDescent="0.3">
      <c r="A96" t="s">
        <v>338</v>
      </c>
      <c r="B96" t="s">
        <v>453</v>
      </c>
      <c r="C96" t="s">
        <v>275</v>
      </c>
      <c r="E96">
        <v>60</v>
      </c>
      <c r="J96">
        <v>13650</v>
      </c>
      <c r="K96" t="s">
        <v>339</v>
      </c>
      <c r="L96">
        <v>24901</v>
      </c>
      <c r="M96" t="s">
        <v>489</v>
      </c>
      <c r="N96" t="s">
        <v>340</v>
      </c>
      <c r="O96" t="s">
        <v>489</v>
      </c>
      <c r="U96" s="57"/>
    </row>
    <row r="97" spans="1:21" x14ac:dyDescent="0.3">
      <c r="A97" t="s">
        <v>315</v>
      </c>
      <c r="B97" t="s">
        <v>426</v>
      </c>
      <c r="C97" t="s">
        <v>275</v>
      </c>
      <c r="E97">
        <v>120</v>
      </c>
      <c r="J97">
        <v>27300</v>
      </c>
      <c r="K97" t="s">
        <v>316</v>
      </c>
      <c r="L97">
        <v>43117</v>
      </c>
      <c r="M97" t="s">
        <v>317</v>
      </c>
      <c r="N97" t="s">
        <v>495</v>
      </c>
      <c r="O97" t="s">
        <v>566</v>
      </c>
      <c r="U97" s="57"/>
    </row>
    <row r="98" spans="1:21" x14ac:dyDescent="0.3">
      <c r="A98" t="s">
        <v>319</v>
      </c>
      <c r="B98" t="s">
        <v>452</v>
      </c>
      <c r="C98" t="s">
        <v>275</v>
      </c>
      <c r="E98">
        <v>60</v>
      </c>
      <c r="J98">
        <v>13650</v>
      </c>
      <c r="K98" t="s">
        <v>320</v>
      </c>
      <c r="L98">
        <v>43241</v>
      </c>
      <c r="M98" t="s">
        <v>488</v>
      </c>
      <c r="N98" t="s">
        <v>322</v>
      </c>
      <c r="O98" t="s">
        <v>321</v>
      </c>
      <c r="U98" s="57"/>
    </row>
    <row r="99" spans="1:21" x14ac:dyDescent="0.3">
      <c r="A99" t="s">
        <v>324</v>
      </c>
      <c r="B99" t="s">
        <v>414</v>
      </c>
      <c r="C99" t="s">
        <v>275</v>
      </c>
      <c r="E99">
        <v>30</v>
      </c>
      <c r="J99">
        <v>6825</v>
      </c>
      <c r="K99" t="s">
        <v>325</v>
      </c>
      <c r="L99">
        <v>43406</v>
      </c>
      <c r="M99" t="s">
        <v>326</v>
      </c>
      <c r="N99" t="s">
        <v>493</v>
      </c>
      <c r="O99" t="s">
        <v>531</v>
      </c>
      <c r="U99" s="57"/>
    </row>
    <row r="100" spans="1:21" x14ac:dyDescent="0.3">
      <c r="A100" t="s">
        <v>360</v>
      </c>
      <c r="B100" t="s">
        <v>441</v>
      </c>
      <c r="C100" t="s">
        <v>275</v>
      </c>
      <c r="D100" t="s">
        <v>66</v>
      </c>
      <c r="E100">
        <v>50</v>
      </c>
      <c r="J100">
        <v>11375</v>
      </c>
      <c r="K100" t="s">
        <v>361</v>
      </c>
      <c r="L100">
        <v>46391</v>
      </c>
      <c r="M100" t="s">
        <v>362</v>
      </c>
      <c r="N100" t="s">
        <v>363</v>
      </c>
      <c r="O100" t="s">
        <v>583</v>
      </c>
      <c r="U100" s="57"/>
    </row>
    <row r="101" spans="1:21" x14ac:dyDescent="0.3">
      <c r="A101" t="s">
        <v>318</v>
      </c>
      <c r="B101" t="s">
        <v>399</v>
      </c>
      <c r="C101" t="s">
        <v>275</v>
      </c>
      <c r="E101">
        <v>150</v>
      </c>
      <c r="J101">
        <v>34125</v>
      </c>
      <c r="K101" t="s">
        <v>364</v>
      </c>
      <c r="L101">
        <v>13681</v>
      </c>
      <c r="M101" t="s">
        <v>476</v>
      </c>
      <c r="N101" t="s">
        <v>490</v>
      </c>
      <c r="O101" t="s">
        <v>499</v>
      </c>
      <c r="U101" s="57"/>
    </row>
    <row r="102" spans="1:21" x14ac:dyDescent="0.3">
      <c r="A102" t="s">
        <v>318</v>
      </c>
      <c r="B102" t="s">
        <v>401</v>
      </c>
      <c r="C102" t="s">
        <v>275</v>
      </c>
      <c r="E102">
        <v>150</v>
      </c>
      <c r="J102">
        <v>34125</v>
      </c>
      <c r="K102" t="s">
        <v>364</v>
      </c>
      <c r="L102">
        <v>107698</v>
      </c>
      <c r="M102" t="s">
        <v>249</v>
      </c>
      <c r="N102" t="s">
        <v>366</v>
      </c>
      <c r="O102" t="s">
        <v>365</v>
      </c>
      <c r="U102" s="57"/>
    </row>
    <row r="103" spans="1:21" x14ac:dyDescent="0.3">
      <c r="A103" t="s">
        <v>298</v>
      </c>
      <c r="B103" t="s">
        <v>410</v>
      </c>
      <c r="C103" t="s">
        <v>275</v>
      </c>
      <c r="E103">
        <v>60</v>
      </c>
      <c r="J103">
        <v>13650</v>
      </c>
      <c r="K103" t="s">
        <v>299</v>
      </c>
      <c r="L103">
        <v>1974</v>
      </c>
      <c r="M103" t="s">
        <v>477</v>
      </c>
      <c r="N103" t="s">
        <v>301</v>
      </c>
      <c r="O103" t="s">
        <v>300</v>
      </c>
      <c r="U103" s="57"/>
    </row>
    <row r="104" spans="1:21" x14ac:dyDescent="0.3">
      <c r="A104" t="s">
        <v>298</v>
      </c>
      <c r="B104" t="s">
        <v>404</v>
      </c>
      <c r="C104" t="s">
        <v>275</v>
      </c>
      <c r="E104">
        <v>80</v>
      </c>
      <c r="J104">
        <v>18200</v>
      </c>
      <c r="K104" t="s">
        <v>299</v>
      </c>
      <c r="L104">
        <v>138644</v>
      </c>
      <c r="M104" t="s">
        <v>477</v>
      </c>
      <c r="N104" t="s">
        <v>302</v>
      </c>
      <c r="O104" t="s">
        <v>300</v>
      </c>
      <c r="U104" s="57"/>
    </row>
    <row r="105" spans="1:21" x14ac:dyDescent="0.3">
      <c r="A105" t="s">
        <v>332</v>
      </c>
      <c r="B105" t="s">
        <v>405</v>
      </c>
      <c r="C105" t="s">
        <v>275</v>
      </c>
      <c r="E105">
        <v>40</v>
      </c>
      <c r="J105">
        <v>9100</v>
      </c>
      <c r="K105" t="s">
        <v>333</v>
      </c>
      <c r="L105">
        <v>130278</v>
      </c>
      <c r="M105" t="s">
        <v>478</v>
      </c>
      <c r="N105" t="s">
        <v>335</v>
      </c>
      <c r="O105" t="s">
        <v>334</v>
      </c>
      <c r="U105" s="57"/>
    </row>
    <row r="106" spans="1:21" x14ac:dyDescent="0.3">
      <c r="A106" t="s">
        <v>318</v>
      </c>
      <c r="B106" t="s">
        <v>400</v>
      </c>
      <c r="C106" t="s">
        <v>275</v>
      </c>
      <c r="E106">
        <v>150</v>
      </c>
      <c r="J106">
        <v>34125</v>
      </c>
      <c r="K106" t="s">
        <v>364</v>
      </c>
      <c r="L106">
        <v>1751</v>
      </c>
      <c r="M106" t="s">
        <v>249</v>
      </c>
      <c r="N106" t="s">
        <v>367</v>
      </c>
      <c r="O106" t="s">
        <v>365</v>
      </c>
      <c r="U106" s="57"/>
    </row>
    <row r="107" spans="1:21" x14ac:dyDescent="0.3">
      <c r="A107" t="s">
        <v>336</v>
      </c>
      <c r="B107" t="s">
        <v>450</v>
      </c>
      <c r="C107" t="s">
        <v>275</v>
      </c>
      <c r="E107">
        <v>30</v>
      </c>
      <c r="J107">
        <v>6825</v>
      </c>
      <c r="K107" t="s">
        <v>337</v>
      </c>
      <c r="L107">
        <v>132241</v>
      </c>
      <c r="M107" t="s">
        <v>487</v>
      </c>
      <c r="N107" t="s">
        <v>348</v>
      </c>
      <c r="O107" t="s">
        <v>347</v>
      </c>
      <c r="U107" s="57"/>
    </row>
    <row r="108" spans="1:21" x14ac:dyDescent="0.3">
      <c r="A108" t="s">
        <v>324</v>
      </c>
      <c r="B108" t="s">
        <v>406</v>
      </c>
      <c r="C108" t="s">
        <v>275</v>
      </c>
      <c r="E108">
        <v>100</v>
      </c>
      <c r="J108">
        <v>22750</v>
      </c>
      <c r="K108" t="s">
        <v>325</v>
      </c>
      <c r="L108">
        <v>138594</v>
      </c>
      <c r="M108" t="s">
        <v>479</v>
      </c>
      <c r="N108" t="s">
        <v>492</v>
      </c>
      <c r="O108" t="s">
        <v>510</v>
      </c>
      <c r="U108" s="57"/>
    </row>
    <row r="109" spans="1:21" x14ac:dyDescent="0.3">
      <c r="A109" t="s">
        <v>274</v>
      </c>
      <c r="B109" t="s">
        <v>435</v>
      </c>
      <c r="C109" t="s">
        <v>275</v>
      </c>
      <c r="E109">
        <v>150</v>
      </c>
      <c r="J109">
        <v>34125</v>
      </c>
      <c r="K109" t="s">
        <v>276</v>
      </c>
      <c r="L109">
        <v>40287</v>
      </c>
      <c r="M109" t="s">
        <v>57</v>
      </c>
      <c r="N109" t="s">
        <v>278</v>
      </c>
      <c r="O109" t="s">
        <v>277</v>
      </c>
      <c r="U109" s="57"/>
    </row>
    <row r="110" spans="1:21" x14ac:dyDescent="0.3">
      <c r="A110" t="s">
        <v>392</v>
      </c>
      <c r="B110" t="s">
        <v>438</v>
      </c>
      <c r="C110" t="s">
        <v>275</v>
      </c>
      <c r="E110">
        <v>25</v>
      </c>
      <c r="J110">
        <v>5687.5</v>
      </c>
      <c r="K110" t="s">
        <v>469</v>
      </c>
      <c r="L110">
        <v>42341</v>
      </c>
      <c r="M110" t="s">
        <v>131</v>
      </c>
      <c r="N110" t="s">
        <v>498</v>
      </c>
      <c r="O110" t="s">
        <v>581</v>
      </c>
      <c r="U110" s="57"/>
    </row>
    <row r="111" spans="1:21" x14ac:dyDescent="0.3">
      <c r="A111" t="s">
        <v>355</v>
      </c>
      <c r="B111" t="s">
        <v>418</v>
      </c>
      <c r="C111" t="s">
        <v>275</v>
      </c>
      <c r="D111" t="s">
        <v>52</v>
      </c>
      <c r="E111">
        <v>30</v>
      </c>
      <c r="J111">
        <v>3412.5</v>
      </c>
      <c r="K111" t="s">
        <v>356</v>
      </c>
      <c r="L111">
        <v>27227</v>
      </c>
      <c r="M111" t="s">
        <v>484</v>
      </c>
      <c r="N111" t="s">
        <v>358</v>
      </c>
      <c r="O111" t="s">
        <v>357</v>
      </c>
      <c r="U111" s="57"/>
    </row>
    <row r="112" spans="1:21" x14ac:dyDescent="0.3">
      <c r="A112" t="s">
        <v>324</v>
      </c>
      <c r="B112" t="s">
        <v>440</v>
      </c>
      <c r="C112" t="s">
        <v>275</v>
      </c>
      <c r="E112">
        <v>40</v>
      </c>
      <c r="J112">
        <v>9100</v>
      </c>
      <c r="K112" t="s">
        <v>325</v>
      </c>
      <c r="L112">
        <v>2758</v>
      </c>
      <c r="M112" t="s">
        <v>326</v>
      </c>
      <c r="N112" t="s">
        <v>327</v>
      </c>
      <c r="O112" t="s">
        <v>531</v>
      </c>
      <c r="U112" s="57"/>
    </row>
    <row r="113" spans="1:21" x14ac:dyDescent="0.3">
      <c r="A113" t="s">
        <v>324</v>
      </c>
      <c r="B113" t="s">
        <v>437</v>
      </c>
      <c r="C113" t="s">
        <v>275</v>
      </c>
      <c r="E113">
        <v>30</v>
      </c>
      <c r="J113">
        <v>6825</v>
      </c>
      <c r="K113" t="s">
        <v>325</v>
      </c>
      <c r="L113">
        <v>43513</v>
      </c>
      <c r="M113" t="s">
        <v>341</v>
      </c>
      <c r="N113" t="s">
        <v>342</v>
      </c>
      <c r="O113" t="s">
        <v>580</v>
      </c>
      <c r="U113" s="57"/>
    </row>
    <row r="114" spans="1:21" x14ac:dyDescent="0.3">
      <c r="A114" t="s">
        <v>279</v>
      </c>
      <c r="B114" t="s">
        <v>448</v>
      </c>
      <c r="C114" t="s">
        <v>275</v>
      </c>
      <c r="E114">
        <v>209</v>
      </c>
      <c r="J114">
        <v>47547.5</v>
      </c>
      <c r="K114" t="s">
        <v>280</v>
      </c>
      <c r="L114">
        <v>29041</v>
      </c>
      <c r="M114" t="s">
        <v>57</v>
      </c>
      <c r="N114" t="s">
        <v>281</v>
      </c>
      <c r="O114" t="s">
        <v>277</v>
      </c>
      <c r="U114" s="57"/>
    </row>
    <row r="115" spans="1:21" x14ac:dyDescent="0.3">
      <c r="A115" t="s">
        <v>351</v>
      </c>
      <c r="B115" t="s">
        <v>427</v>
      </c>
      <c r="C115" t="s">
        <v>275</v>
      </c>
      <c r="D115" t="s">
        <v>66</v>
      </c>
      <c r="E115">
        <v>50</v>
      </c>
      <c r="J115">
        <v>11375</v>
      </c>
      <c r="K115" t="s">
        <v>352</v>
      </c>
      <c r="L115">
        <v>27623</v>
      </c>
      <c r="M115" t="s">
        <v>486</v>
      </c>
      <c r="N115" t="s">
        <v>354</v>
      </c>
      <c r="O115" t="s">
        <v>353</v>
      </c>
      <c r="U115" s="57"/>
    </row>
    <row r="116" spans="1:21" x14ac:dyDescent="0.3">
      <c r="A116" t="s">
        <v>307</v>
      </c>
      <c r="B116" t="s">
        <v>432</v>
      </c>
      <c r="C116" t="s">
        <v>275</v>
      </c>
      <c r="E116">
        <v>175</v>
      </c>
      <c r="J116">
        <v>39812.5</v>
      </c>
      <c r="K116" t="s">
        <v>308</v>
      </c>
      <c r="L116">
        <v>32144</v>
      </c>
      <c r="M116" t="s">
        <v>309</v>
      </c>
      <c r="N116" t="s">
        <v>310</v>
      </c>
      <c r="O116" t="s">
        <v>577</v>
      </c>
      <c r="U116" s="57"/>
    </row>
    <row r="117" spans="1:21" x14ac:dyDescent="0.3">
      <c r="A117" t="s">
        <v>282</v>
      </c>
      <c r="B117" t="s">
        <v>411</v>
      </c>
      <c r="C117" t="s">
        <v>275</v>
      </c>
      <c r="E117">
        <v>520</v>
      </c>
      <c r="J117">
        <v>118300</v>
      </c>
      <c r="K117" t="s">
        <v>283</v>
      </c>
      <c r="L117">
        <v>110494</v>
      </c>
      <c r="M117" t="s">
        <v>57</v>
      </c>
      <c r="N117" t="s">
        <v>284</v>
      </c>
      <c r="O117" t="s">
        <v>277</v>
      </c>
      <c r="U117" s="57"/>
    </row>
    <row r="118" spans="1:21" x14ac:dyDescent="0.3">
      <c r="A118" t="s">
        <v>389</v>
      </c>
      <c r="B118" t="s">
        <v>431</v>
      </c>
      <c r="C118" t="s">
        <v>275</v>
      </c>
      <c r="D118" t="s">
        <v>66</v>
      </c>
      <c r="E118">
        <v>319</v>
      </c>
      <c r="J118">
        <v>72572.5</v>
      </c>
      <c r="K118" t="s">
        <v>466</v>
      </c>
      <c r="L118">
        <v>146118</v>
      </c>
      <c r="M118" t="s">
        <v>57</v>
      </c>
      <c r="N118" t="s">
        <v>496</v>
      </c>
      <c r="O118" t="s">
        <v>277</v>
      </c>
      <c r="U118" s="57"/>
    </row>
    <row r="119" spans="1:21" x14ac:dyDescent="0.3">
      <c r="A119" t="s">
        <v>285</v>
      </c>
      <c r="B119" t="s">
        <v>433</v>
      </c>
      <c r="C119" t="s">
        <v>275</v>
      </c>
      <c r="E119">
        <v>210</v>
      </c>
      <c r="J119">
        <v>47775</v>
      </c>
      <c r="K119" t="s">
        <v>286</v>
      </c>
      <c r="L119">
        <v>6411</v>
      </c>
      <c r="M119" t="s">
        <v>57</v>
      </c>
      <c r="N119" t="s">
        <v>287</v>
      </c>
      <c r="O119" t="s">
        <v>277</v>
      </c>
      <c r="U119" s="57"/>
    </row>
    <row r="120" spans="1:21" x14ac:dyDescent="0.3">
      <c r="A120" t="s">
        <v>303</v>
      </c>
      <c r="B120" t="s">
        <v>402</v>
      </c>
      <c r="C120" t="s">
        <v>275</v>
      </c>
      <c r="E120">
        <v>35</v>
      </c>
      <c r="J120">
        <v>7962.5</v>
      </c>
      <c r="K120" t="s">
        <v>304</v>
      </c>
      <c r="L120">
        <v>105825</v>
      </c>
      <c r="M120" t="s">
        <v>477</v>
      </c>
      <c r="N120" t="s">
        <v>491</v>
      </c>
      <c r="O120" t="s">
        <v>300</v>
      </c>
      <c r="U120" s="57"/>
    </row>
    <row r="121" spans="1:21" x14ac:dyDescent="0.3">
      <c r="A121" t="s">
        <v>279</v>
      </c>
      <c r="B121" t="s">
        <v>421</v>
      </c>
      <c r="C121" t="s">
        <v>275</v>
      </c>
      <c r="E121">
        <v>254</v>
      </c>
      <c r="J121">
        <v>57785</v>
      </c>
      <c r="K121" t="s">
        <v>280</v>
      </c>
      <c r="L121">
        <v>6072</v>
      </c>
      <c r="M121" t="s">
        <v>57</v>
      </c>
      <c r="N121" t="s">
        <v>288</v>
      </c>
      <c r="O121" t="s">
        <v>277</v>
      </c>
      <c r="U121" s="57"/>
    </row>
    <row r="122" spans="1:21" x14ac:dyDescent="0.3">
      <c r="A122" t="s">
        <v>279</v>
      </c>
      <c r="B122" t="s">
        <v>421</v>
      </c>
      <c r="C122" t="s">
        <v>275</v>
      </c>
      <c r="E122">
        <v>262</v>
      </c>
      <c r="J122">
        <v>59605</v>
      </c>
      <c r="K122" t="s">
        <v>280</v>
      </c>
      <c r="L122">
        <v>48331</v>
      </c>
      <c r="M122" t="s">
        <v>57</v>
      </c>
      <c r="N122" t="s">
        <v>288</v>
      </c>
      <c r="O122" t="s">
        <v>277</v>
      </c>
      <c r="U122" s="57"/>
    </row>
    <row r="123" spans="1:21" x14ac:dyDescent="0.3">
      <c r="A123" t="s">
        <v>349</v>
      </c>
      <c r="B123" t="s">
        <v>593</v>
      </c>
      <c r="C123" t="s">
        <v>275</v>
      </c>
      <c r="D123" t="s">
        <v>52</v>
      </c>
      <c r="E123">
        <v>75</v>
      </c>
      <c r="J123">
        <v>8531.25</v>
      </c>
      <c r="K123" t="s">
        <v>459</v>
      </c>
      <c r="L123">
        <v>116053</v>
      </c>
      <c r="M123" t="s">
        <v>483</v>
      </c>
      <c r="N123" t="s">
        <v>494</v>
      </c>
      <c r="O123" t="s">
        <v>350</v>
      </c>
      <c r="U123" s="57"/>
    </row>
    <row r="124" spans="1:21" x14ac:dyDescent="0.3">
      <c r="A124" t="s">
        <v>349</v>
      </c>
      <c r="B124" t="s">
        <v>417</v>
      </c>
      <c r="C124" t="s">
        <v>275</v>
      </c>
      <c r="D124" t="s">
        <v>66</v>
      </c>
      <c r="E124">
        <v>375</v>
      </c>
      <c r="J124">
        <v>85312.5</v>
      </c>
      <c r="K124" t="s">
        <v>459</v>
      </c>
      <c r="L124">
        <v>116053</v>
      </c>
      <c r="M124" t="s">
        <v>483</v>
      </c>
      <c r="N124" t="s">
        <v>494</v>
      </c>
      <c r="O124" t="s">
        <v>350</v>
      </c>
      <c r="U124" s="57"/>
    </row>
    <row r="125" spans="1:21" x14ac:dyDescent="0.3">
      <c r="A125" t="s">
        <v>303</v>
      </c>
      <c r="B125" t="s">
        <v>423</v>
      </c>
      <c r="C125" t="s">
        <v>275</v>
      </c>
      <c r="E125">
        <v>40</v>
      </c>
      <c r="J125">
        <v>9100</v>
      </c>
      <c r="K125" t="s">
        <v>305</v>
      </c>
      <c r="L125">
        <v>16981</v>
      </c>
      <c r="M125" t="s">
        <v>477</v>
      </c>
      <c r="N125" t="s">
        <v>306</v>
      </c>
      <c r="O125" t="s">
        <v>300</v>
      </c>
      <c r="U125" s="57"/>
    </row>
    <row r="126" spans="1:21" x14ac:dyDescent="0.3">
      <c r="A126" t="s">
        <v>311</v>
      </c>
      <c r="B126" t="s">
        <v>416</v>
      </c>
      <c r="C126" t="s">
        <v>275</v>
      </c>
      <c r="E126">
        <v>180</v>
      </c>
      <c r="J126">
        <v>40950</v>
      </c>
      <c r="K126" t="s">
        <v>312</v>
      </c>
      <c r="L126">
        <v>11221</v>
      </c>
      <c r="M126" t="s">
        <v>482</v>
      </c>
      <c r="N126" t="s">
        <v>314</v>
      </c>
      <c r="O126" t="s">
        <v>313</v>
      </c>
      <c r="U126" s="57"/>
    </row>
    <row r="127" spans="1:21" x14ac:dyDescent="0.3">
      <c r="A127" t="s">
        <v>373</v>
      </c>
      <c r="B127" t="s">
        <v>415</v>
      </c>
      <c r="C127" t="s">
        <v>275</v>
      </c>
      <c r="D127" t="s">
        <v>66</v>
      </c>
      <c r="E127">
        <v>75</v>
      </c>
      <c r="J127">
        <v>17062.5</v>
      </c>
      <c r="K127" t="s">
        <v>374</v>
      </c>
      <c r="L127">
        <v>19836</v>
      </c>
      <c r="M127" t="s">
        <v>481</v>
      </c>
      <c r="N127" t="s">
        <v>376</v>
      </c>
      <c r="O127" t="s">
        <v>375</v>
      </c>
      <c r="U127" s="57"/>
    </row>
    <row r="128" spans="1:21" x14ac:dyDescent="0.3">
      <c r="A128" t="s">
        <v>289</v>
      </c>
      <c r="B128" t="s">
        <v>446</v>
      </c>
      <c r="C128" t="s">
        <v>275</v>
      </c>
      <c r="E128">
        <v>920</v>
      </c>
      <c r="J128">
        <v>209300</v>
      </c>
      <c r="K128" t="s">
        <v>290</v>
      </c>
      <c r="L128">
        <v>113639</v>
      </c>
      <c r="M128" t="s">
        <v>57</v>
      </c>
      <c r="N128" t="s">
        <v>291</v>
      </c>
      <c r="O128" t="s">
        <v>277</v>
      </c>
      <c r="U128" s="57"/>
    </row>
    <row r="129" spans="1:21" x14ac:dyDescent="0.3">
      <c r="A129" t="s">
        <v>292</v>
      </c>
      <c r="B129" t="s">
        <v>430</v>
      </c>
      <c r="C129" t="s">
        <v>275</v>
      </c>
      <c r="E129">
        <v>150</v>
      </c>
      <c r="J129">
        <v>34125</v>
      </c>
      <c r="K129" t="s">
        <v>293</v>
      </c>
      <c r="L129">
        <v>6429</v>
      </c>
      <c r="M129" t="s">
        <v>57</v>
      </c>
      <c r="N129" t="s">
        <v>294</v>
      </c>
      <c r="O129" t="s">
        <v>277</v>
      </c>
      <c r="U129" s="57"/>
    </row>
    <row r="130" spans="1:21" x14ac:dyDescent="0.3">
      <c r="A130" t="s">
        <v>390</v>
      </c>
      <c r="B130" t="s">
        <v>434</v>
      </c>
      <c r="C130" t="s">
        <v>275</v>
      </c>
      <c r="D130" t="s">
        <v>66</v>
      </c>
      <c r="E130">
        <v>18</v>
      </c>
      <c r="J130">
        <v>4095</v>
      </c>
      <c r="K130" t="s">
        <v>467</v>
      </c>
      <c r="L130">
        <v>146035</v>
      </c>
      <c r="M130" t="s">
        <v>57</v>
      </c>
      <c r="N130" t="s">
        <v>497</v>
      </c>
      <c r="O130" t="s">
        <v>277</v>
      </c>
      <c r="U130" s="57"/>
    </row>
    <row r="131" spans="1:21" x14ac:dyDescent="0.3">
      <c r="A131" t="s">
        <v>295</v>
      </c>
      <c r="B131" t="s">
        <v>444</v>
      </c>
      <c r="C131" t="s">
        <v>275</v>
      </c>
      <c r="E131">
        <v>450</v>
      </c>
      <c r="J131">
        <v>102375</v>
      </c>
      <c r="K131" t="s">
        <v>296</v>
      </c>
      <c r="L131">
        <v>6601</v>
      </c>
      <c r="M131" t="s">
        <v>57</v>
      </c>
      <c r="N131" t="s">
        <v>297</v>
      </c>
      <c r="O131" t="s">
        <v>277</v>
      </c>
      <c r="U131" s="57"/>
    </row>
    <row r="132" spans="1:21" x14ac:dyDescent="0.3">
      <c r="A132" t="s">
        <v>328</v>
      </c>
      <c r="B132" t="s">
        <v>420</v>
      </c>
      <c r="C132" t="s">
        <v>275</v>
      </c>
      <c r="E132">
        <v>100</v>
      </c>
      <c r="J132">
        <v>22750</v>
      </c>
      <c r="K132" t="s">
        <v>329</v>
      </c>
      <c r="L132">
        <v>44818</v>
      </c>
      <c r="M132" t="s">
        <v>485</v>
      </c>
      <c r="N132" t="s">
        <v>331</v>
      </c>
      <c r="O132" t="s">
        <v>330</v>
      </c>
      <c r="U132" s="57"/>
    </row>
  </sheetData>
  <sortState xmlns:xlrd2="http://schemas.microsoft.com/office/spreadsheetml/2017/richdata2" ref="A2:Q133">
    <sortCondition ref="C2:C133"/>
    <sortCondition ref="B2:B133"/>
  </sortState>
  <conditionalFormatting sqref="S1:Z1048576">
    <cfRule type="containsText" dxfId="1" priority="2" operator="containsText" text="false">
      <formula>NOT(ISERROR(SEARCH("false",S1)))</formula>
    </cfRule>
  </conditionalFormatting>
  <conditionalFormatting sqref="AA94:AA132">
    <cfRule type="containsText" dxfId="0" priority="1" operator="containsText" text="false">
      <formula>NOT(ISERROR(SEARCH("false",AA94)))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lissing xmlns="bca3f5d2-35cd-4e12-a3b5-99c3382413bb" xsi:nil="true"/>
    <DocumentSetDescription xmlns="http://schemas.microsoft.com/sharepoint/v3" xsi:nil="true"/>
    <Datum_x0020_ontvangst xmlns="bca3f5d2-35cd-4e12-a3b5-99c3382413bb" xsi:nil="true"/>
    <Datum_x0020_beslissing xmlns="bca3f5d2-35cd-4e12-a3b5-99c3382413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57E7D210FFA4293D5B54D36174876" ma:contentTypeVersion="8" ma:contentTypeDescription="Een nieuw document maken." ma:contentTypeScope="" ma:versionID="fabc3853f82f52c5e7fe1e8f71d34bc4">
  <xsd:schema xmlns:xsd="http://www.w3.org/2001/XMLSchema" xmlns:xs="http://www.w3.org/2001/XMLSchema" xmlns:p="http://schemas.microsoft.com/office/2006/metadata/properties" xmlns:ns1="http://schemas.microsoft.com/sharepoint/v3" xmlns:ns2="bca3f5d2-35cd-4e12-a3b5-99c3382413bb" xmlns:ns3="12280b19-afdc-41f9-8d4d-86e486a890b8" targetNamespace="http://schemas.microsoft.com/office/2006/metadata/properties" ma:root="true" ma:fieldsID="7d593860c575b3455382f731ba7749f6" ns1:_="" ns2:_="" ns3:_="">
    <xsd:import namespace="http://schemas.microsoft.com/sharepoint/v3"/>
    <xsd:import namespace="bca3f5d2-35cd-4e12-a3b5-99c3382413bb"/>
    <xsd:import namespace="12280b19-afdc-41f9-8d4d-86e486a890b8"/>
    <xsd:element name="properties">
      <xsd:complexType>
        <xsd:sequence>
          <xsd:element name="documentManagement">
            <xsd:complexType>
              <xsd:all>
                <xsd:element ref="ns2:Datum_x0020_ontvangst" minOccurs="0"/>
                <xsd:element ref="ns2:Beslissing" minOccurs="0"/>
                <xsd:element ref="ns2:Datum_x0020_beslissing" minOccurs="0"/>
                <xsd:element ref="ns1:DocumentSetDescription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1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f5d2-35cd-4e12-a3b5-99c3382413bb" elementFormDefault="qualified">
    <xsd:import namespace="http://schemas.microsoft.com/office/2006/documentManagement/types"/>
    <xsd:import namespace="http://schemas.microsoft.com/office/infopath/2007/PartnerControls"/>
    <xsd:element name="Datum_x0020_ontvangst" ma:index="8" nillable="true" ma:displayName="Datum ontvangst" ma:format="DateOnly" ma:internalName="Datum_x0020_ontvangst">
      <xsd:simpleType>
        <xsd:restriction base="dms:DateTime"/>
      </xsd:simpleType>
    </xsd:element>
    <xsd:element name="Beslissing" ma:index="9" nillable="true" ma:displayName="Beslissing" ma:format="Dropdown" ma:internalName="Beslissing">
      <xsd:simpleType>
        <xsd:restriction base="dms:Choice">
          <xsd:enumeration value="Geselecteerd"/>
          <xsd:enumeration value="Niet geselecteerd"/>
        </xsd:restriction>
      </xsd:simpleType>
    </xsd:element>
    <xsd:element name="Datum_x0020_beslissing" ma:index="10" nillable="true" ma:displayName="Datum beslissing" ma:format="DateOnly" ma:internalName="Datum_x0020_besliss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80b19-afdc-41f9-8d4d-86e486a89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B8502-B8FB-4C6E-87F3-C9A10D49E52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2280b19-afdc-41f9-8d4d-86e486a890b8"/>
    <ds:schemaRef ds:uri="bca3f5d2-35cd-4e12-a3b5-99c3382413b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1FA52C-4B66-407D-89FB-F469E53C0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a3f5d2-35cd-4e12-a3b5-99c3382413bb"/>
    <ds:schemaRef ds:uri="12280b19-afdc-41f9-8d4d-86e486a89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9DA4E-3838-459C-8AC4-CD182E39AD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Verantwoording_subsidie</vt:lpstr>
      <vt:lpstr>Data</vt:lpstr>
      <vt:lpstr>Datasheet</vt:lpstr>
      <vt:lpstr>Verantwoording_subsidie!Afdrukbereik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Grasdorff, Michel</dc:creator>
  <cp:keywords/>
  <dc:description/>
  <cp:lastModifiedBy>Van den Bossche Brecht</cp:lastModifiedBy>
  <cp:revision/>
  <dcterms:created xsi:type="dcterms:W3CDTF">2023-05-19T11:10:37Z</dcterms:created>
  <dcterms:modified xsi:type="dcterms:W3CDTF">2024-07-16T07:45:29Z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0x01010047A57E7D210FFA4293D5B54D36174876</vt:lpwstr>
  </property>
  <property fmtid="{D5CDD505-2E9C-101B-9397-08002B2CF9AE}" pid="3" name="MediaServiceImageTags">
    <vt:lpwstr/>
  </property>
</Properties>
</file>