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vlaamseoverheid-my.sharepoint.com/personal/tine_pieters_vlaanderen_be/Documents/Documenten/premie na audit/"/>
    </mc:Choice>
  </mc:AlternateContent>
  <xr:revisionPtr revIDLastSave="0" documentId="8_{8274FD0F-C12B-4699-A8BD-81A7D62293B7}" xr6:coauthVersionLast="47" xr6:coauthVersionMax="47" xr10:uidLastSave="{00000000-0000-0000-0000-000000000000}"/>
  <bookViews>
    <workbookView xWindow="-28920" yWindow="-5475" windowWidth="29040" windowHeight="15840" xr2:uid="{00000000-000D-0000-FFFF-FFFF00000000}"/>
  </bookViews>
  <sheets>
    <sheet name="IRR berekening" sheetId="1" r:id="rId1"/>
  </sheets>
  <definedNames>
    <definedName name="_xlnm.Print_Area" localSheetId="0">'IRR berekening'!$A$1:$T$87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0" i="1" l="1"/>
  <c r="T60" i="1"/>
  <c r="S60" i="1"/>
  <c r="R60" i="1"/>
  <c r="Q60" i="1"/>
  <c r="P60" i="1"/>
  <c r="N60" i="1"/>
  <c r="M60" i="1"/>
  <c r="L60" i="1"/>
  <c r="K60" i="1"/>
  <c r="J60" i="1"/>
  <c r="I60" i="1"/>
  <c r="H60" i="1"/>
  <c r="G60" i="1"/>
  <c r="F60" i="1"/>
  <c r="E59" i="1"/>
  <c r="T28" i="1"/>
  <c r="O28" i="1"/>
  <c r="G28" i="1"/>
  <c r="H28" i="1"/>
  <c r="I28" i="1"/>
  <c r="J28" i="1"/>
  <c r="K28" i="1"/>
  <c r="L28" i="1"/>
  <c r="M28" i="1"/>
  <c r="N28" i="1"/>
  <c r="P28" i="1"/>
  <c r="Q28" i="1"/>
  <c r="R28" i="1"/>
  <c r="S28" i="1"/>
  <c r="F28" i="1"/>
  <c r="E27" i="1"/>
  <c r="E48" i="1" s="1"/>
  <c r="E61" i="1"/>
  <c r="E63" i="1" s="1"/>
  <c r="O30" i="1"/>
  <c r="F64" i="1"/>
  <c r="F65" i="1" s="1"/>
  <c r="P62" i="1"/>
  <c r="P63" i="1" s="1"/>
  <c r="P64" i="1"/>
  <c r="P65" i="1" s="1"/>
  <c r="Q62" i="1"/>
  <c r="Q63" i="1" s="1"/>
  <c r="Q64" i="1"/>
  <c r="Q65" i="1" s="1"/>
  <c r="R62" i="1"/>
  <c r="R63" i="1" s="1"/>
  <c r="R64" i="1"/>
  <c r="R65" i="1" s="1"/>
  <c r="S62" i="1"/>
  <c r="S63" i="1" s="1"/>
  <c r="S64" i="1"/>
  <c r="T62" i="1"/>
  <c r="T63" i="1" s="1"/>
  <c r="T64" i="1"/>
  <c r="T65" i="1" s="1"/>
  <c r="G62" i="1"/>
  <c r="G63" i="1" s="1"/>
  <c r="G64" i="1"/>
  <c r="G65" i="1" s="1"/>
  <c r="H62" i="1"/>
  <c r="H63" i="1" s="1"/>
  <c r="H64" i="1"/>
  <c r="H65" i="1" s="1"/>
  <c r="I62" i="1"/>
  <c r="I63" i="1" s="1"/>
  <c r="I64" i="1"/>
  <c r="I65" i="1" s="1"/>
  <c r="J62" i="1"/>
  <c r="J63" i="1" s="1"/>
  <c r="J64" i="1"/>
  <c r="J65" i="1" s="1"/>
  <c r="K62" i="1"/>
  <c r="K63" i="1" s="1"/>
  <c r="K64" i="1"/>
  <c r="K65" i="1" s="1"/>
  <c r="L62" i="1"/>
  <c r="L63" i="1" s="1"/>
  <c r="L64" i="1"/>
  <c r="L65" i="1" s="1"/>
  <c r="M62" i="1"/>
  <c r="M63" i="1" s="1"/>
  <c r="M64" i="1"/>
  <c r="M65" i="1" s="1"/>
  <c r="N62" i="1"/>
  <c r="N63" i="1" s="1"/>
  <c r="N64" i="1"/>
  <c r="O62" i="1"/>
  <c r="O63" i="1" s="1"/>
  <c r="O64" i="1"/>
  <c r="O65" i="1" s="1"/>
  <c r="F62" i="1"/>
  <c r="C76" i="1"/>
  <c r="C77" i="1" s="1"/>
  <c r="C41" i="1"/>
  <c r="C42" i="1" s="1"/>
  <c r="E29" i="1"/>
  <c r="F30" i="1"/>
  <c r="G30" i="1"/>
  <c r="H30" i="1"/>
  <c r="I30" i="1"/>
  <c r="J30" i="1"/>
  <c r="K30" i="1"/>
  <c r="L30" i="1"/>
  <c r="M30" i="1"/>
  <c r="N30" i="1"/>
  <c r="P30" i="1"/>
  <c r="Q30" i="1"/>
  <c r="R30" i="1"/>
  <c r="S30" i="1"/>
  <c r="T30" i="1"/>
  <c r="S65" i="1"/>
  <c r="K66" i="1" l="1"/>
  <c r="P69" i="1"/>
  <c r="E66" i="1"/>
  <c r="H41" i="1"/>
  <c r="O76" i="1"/>
  <c r="T34" i="1"/>
  <c r="T31" i="1"/>
  <c r="T40" i="1"/>
  <c r="F40" i="1"/>
  <c r="N31" i="1"/>
  <c r="E75" i="1"/>
  <c r="R76" i="1"/>
  <c r="S31" i="1"/>
  <c r="Q34" i="1"/>
  <c r="N41" i="1"/>
  <c r="K41" i="1"/>
  <c r="S41" i="1"/>
  <c r="H40" i="1"/>
  <c r="G31" i="1"/>
  <c r="L40" i="1"/>
  <c r="K40" i="1"/>
  <c r="S40" i="1"/>
  <c r="J34" i="1"/>
  <c r="F63" i="1"/>
  <c r="F76" i="1" s="1"/>
  <c r="I34" i="1"/>
  <c r="Q40" i="1"/>
  <c r="O31" i="1"/>
  <c r="S34" i="1"/>
  <c r="E69" i="1"/>
  <c r="O41" i="1"/>
  <c r="L34" i="1"/>
  <c r="J31" i="1"/>
  <c r="O42" i="1"/>
  <c r="J41" i="1"/>
  <c r="L31" i="1"/>
  <c r="I40" i="1"/>
  <c r="O40" i="1"/>
  <c r="G34" i="1"/>
  <c r="F31" i="1"/>
  <c r="F34" i="1"/>
  <c r="F41" i="1"/>
  <c r="E47" i="1"/>
  <c r="E43" i="1"/>
  <c r="E31" i="1"/>
  <c r="E40" i="1"/>
  <c r="E46" i="1"/>
  <c r="E41" i="1"/>
  <c r="E50" i="1"/>
  <c r="E45" i="1"/>
  <c r="E49" i="1"/>
  <c r="C78" i="1"/>
  <c r="G78" i="1" s="1"/>
  <c r="I77" i="1"/>
  <c r="E77" i="1"/>
  <c r="S77" i="1"/>
  <c r="J42" i="1"/>
  <c r="N65" i="1"/>
  <c r="N69" i="1" s="1"/>
  <c r="N42" i="1"/>
  <c r="L42" i="1"/>
  <c r="F42" i="1"/>
  <c r="I42" i="1"/>
  <c r="L75" i="1"/>
  <c r="E44" i="1"/>
  <c r="J40" i="1"/>
  <c r="L41" i="1"/>
  <c r="T41" i="1"/>
  <c r="G42" i="1"/>
  <c r="K34" i="1"/>
  <c r="T42" i="1"/>
  <c r="T76" i="1"/>
  <c r="Q75" i="1"/>
  <c r="N34" i="1"/>
  <c r="H34" i="1"/>
  <c r="H31" i="1"/>
  <c r="H42" i="1"/>
  <c r="S42" i="1"/>
  <c r="K31" i="1"/>
  <c r="E42" i="1"/>
  <c r="N40" i="1"/>
  <c r="I31" i="1"/>
  <c r="I41" i="1"/>
  <c r="R66" i="1"/>
  <c r="M76" i="1"/>
  <c r="E76" i="1"/>
  <c r="S69" i="1"/>
  <c r="S66" i="1"/>
  <c r="T66" i="1"/>
  <c r="R69" i="1"/>
  <c r="T77" i="1"/>
  <c r="P76" i="1"/>
  <c r="Q76" i="1"/>
  <c r="Q66" i="1"/>
  <c r="K69" i="1"/>
  <c r="K76" i="1"/>
  <c r="K75" i="1"/>
  <c r="H77" i="1"/>
  <c r="H75" i="1"/>
  <c r="H69" i="1"/>
  <c r="H66" i="1"/>
  <c r="H76" i="1"/>
  <c r="P77" i="1"/>
  <c r="S76" i="1"/>
  <c r="S75" i="1"/>
  <c r="P75" i="1"/>
  <c r="K77" i="1"/>
  <c r="K78" i="1"/>
  <c r="M78" i="1"/>
  <c r="S78" i="1"/>
  <c r="P78" i="1"/>
  <c r="H78" i="1"/>
  <c r="L66" i="1"/>
  <c r="L69" i="1"/>
  <c r="L77" i="1"/>
  <c r="L76" i="1"/>
  <c r="T69" i="1"/>
  <c r="T75" i="1"/>
  <c r="R75" i="1"/>
  <c r="R77" i="1"/>
  <c r="P66" i="1"/>
  <c r="J76" i="1"/>
  <c r="J75" i="1"/>
  <c r="J66" i="1"/>
  <c r="J77" i="1"/>
  <c r="J69" i="1"/>
  <c r="P40" i="1"/>
  <c r="P31" i="1"/>
  <c r="P42" i="1"/>
  <c r="P34" i="1"/>
  <c r="P41" i="1"/>
  <c r="Q69" i="1"/>
  <c r="N75" i="1"/>
  <c r="Q77" i="1"/>
  <c r="G66" i="1"/>
  <c r="G76" i="1"/>
  <c r="G75" i="1"/>
  <c r="G69" i="1"/>
  <c r="R31" i="1"/>
  <c r="R41" i="1"/>
  <c r="R40" i="1"/>
  <c r="R34" i="1"/>
  <c r="R42" i="1"/>
  <c r="M41" i="1"/>
  <c r="M31" i="1"/>
  <c r="M34" i="1"/>
  <c r="M40" i="1"/>
  <c r="O66" i="1"/>
  <c r="O77" i="1"/>
  <c r="O75" i="1"/>
  <c r="O69" i="1"/>
  <c r="M77" i="1"/>
  <c r="M75" i="1"/>
  <c r="M69" i="1"/>
  <c r="M66" i="1"/>
  <c r="I69" i="1"/>
  <c r="I75" i="1"/>
  <c r="I66" i="1"/>
  <c r="I76" i="1"/>
  <c r="Q42" i="1"/>
  <c r="Q31" i="1"/>
  <c r="G77" i="1"/>
  <c r="E34" i="1"/>
  <c r="M42" i="1"/>
  <c r="C43" i="1"/>
  <c r="G41" i="1"/>
  <c r="K42" i="1"/>
  <c r="O34" i="1"/>
  <c r="G40" i="1"/>
  <c r="Q41" i="1"/>
  <c r="L78" i="1" l="1"/>
  <c r="C79" i="1"/>
  <c r="K79" i="1" s="1"/>
  <c r="O78" i="1"/>
  <c r="E78" i="1"/>
  <c r="I78" i="1"/>
  <c r="N76" i="1"/>
  <c r="D76" i="1" s="1"/>
  <c r="T78" i="1"/>
  <c r="J78" i="1"/>
  <c r="N77" i="1"/>
  <c r="N66" i="1"/>
  <c r="N78" i="1"/>
  <c r="Q78" i="1"/>
  <c r="F78" i="1"/>
  <c r="F69" i="1"/>
  <c r="D69" i="1" s="1"/>
  <c r="F66" i="1"/>
  <c r="F77" i="1"/>
  <c r="F75" i="1"/>
  <c r="D75" i="1" s="1"/>
  <c r="D42" i="1"/>
  <c r="R78" i="1"/>
  <c r="S79" i="1"/>
  <c r="G79" i="1"/>
  <c r="O79" i="1"/>
  <c r="I79" i="1"/>
  <c r="C34" i="1"/>
  <c r="M13" i="1" s="1"/>
  <c r="D34" i="1"/>
  <c r="D41" i="1"/>
  <c r="D40" i="1"/>
  <c r="P43" i="1"/>
  <c r="N43" i="1"/>
  <c r="H43" i="1"/>
  <c r="C44" i="1"/>
  <c r="K43" i="1"/>
  <c r="I43" i="1"/>
  <c r="G43" i="1"/>
  <c r="F43" i="1"/>
  <c r="Q43" i="1"/>
  <c r="J43" i="1"/>
  <c r="O43" i="1"/>
  <c r="S43" i="1"/>
  <c r="R43" i="1"/>
  <c r="T43" i="1"/>
  <c r="L43" i="1"/>
  <c r="M43" i="1"/>
  <c r="D77" i="1" l="1"/>
  <c r="E79" i="1"/>
  <c r="P79" i="1"/>
  <c r="R79" i="1"/>
  <c r="F79" i="1"/>
  <c r="H79" i="1"/>
  <c r="N79" i="1"/>
  <c r="L79" i="1"/>
  <c r="T79" i="1"/>
  <c r="Q79" i="1"/>
  <c r="M79" i="1"/>
  <c r="J79" i="1"/>
  <c r="D78" i="1"/>
  <c r="C69" i="1"/>
  <c r="M16" i="1" s="1"/>
  <c r="M80" i="1"/>
  <c r="E80" i="1"/>
  <c r="N80" i="1"/>
  <c r="H80" i="1"/>
  <c r="C81" i="1"/>
  <c r="L80" i="1"/>
  <c r="P80" i="1"/>
  <c r="G80" i="1"/>
  <c r="F80" i="1"/>
  <c r="J80" i="1"/>
  <c r="Q80" i="1"/>
  <c r="T80" i="1"/>
  <c r="I80" i="1"/>
  <c r="K80" i="1"/>
  <c r="R80" i="1"/>
  <c r="O80" i="1"/>
  <c r="S80" i="1"/>
  <c r="D43" i="1"/>
  <c r="O44" i="1"/>
  <c r="M44" i="1"/>
  <c r="N44" i="1"/>
  <c r="S44" i="1"/>
  <c r="K44" i="1"/>
  <c r="H44" i="1"/>
  <c r="P44" i="1"/>
  <c r="Q44" i="1"/>
  <c r="I44" i="1"/>
  <c r="T44" i="1"/>
  <c r="L44" i="1"/>
  <c r="R44" i="1"/>
  <c r="J44" i="1"/>
  <c r="F44" i="1"/>
  <c r="G44" i="1"/>
  <c r="C45" i="1"/>
  <c r="D79" i="1" l="1"/>
  <c r="K45" i="1"/>
  <c r="O45" i="1"/>
  <c r="H45" i="1"/>
  <c r="P45" i="1"/>
  <c r="R45" i="1"/>
  <c r="F45" i="1"/>
  <c r="C46" i="1"/>
  <c r="G45" i="1"/>
  <c r="N45" i="1"/>
  <c r="M45" i="1"/>
  <c r="T45" i="1"/>
  <c r="L45" i="1"/>
  <c r="I45" i="1"/>
  <c r="S45" i="1"/>
  <c r="Q45" i="1"/>
  <c r="J45" i="1"/>
  <c r="D80" i="1"/>
  <c r="C82" i="1"/>
  <c r="T81" i="1"/>
  <c r="P81" i="1"/>
  <c r="J81" i="1"/>
  <c r="G81" i="1"/>
  <c r="M81" i="1"/>
  <c r="K81" i="1"/>
  <c r="H81" i="1"/>
  <c r="N81" i="1"/>
  <c r="Q81" i="1"/>
  <c r="I81" i="1"/>
  <c r="R81" i="1"/>
  <c r="O81" i="1"/>
  <c r="L81" i="1"/>
  <c r="E81" i="1"/>
  <c r="F81" i="1"/>
  <c r="S81" i="1"/>
  <c r="D44" i="1"/>
  <c r="D81" i="1" l="1"/>
  <c r="L46" i="1"/>
  <c r="J46" i="1"/>
  <c r="N46" i="1"/>
  <c r="P46" i="1"/>
  <c r="O46" i="1"/>
  <c r="F46" i="1"/>
  <c r="R46" i="1"/>
  <c r="G46" i="1"/>
  <c r="H46" i="1"/>
  <c r="T46" i="1"/>
  <c r="C47" i="1"/>
  <c r="Q46" i="1"/>
  <c r="I46" i="1"/>
  <c r="K46" i="1"/>
  <c r="M46" i="1"/>
  <c r="S46" i="1"/>
  <c r="L82" i="1"/>
  <c r="P82" i="1"/>
  <c r="F82" i="1"/>
  <c r="R82" i="1"/>
  <c r="J82" i="1"/>
  <c r="C83" i="1"/>
  <c r="H82" i="1"/>
  <c r="G82" i="1"/>
  <c r="Q82" i="1"/>
  <c r="E82" i="1"/>
  <c r="K82" i="1"/>
  <c r="T82" i="1"/>
  <c r="O82" i="1"/>
  <c r="I82" i="1"/>
  <c r="N82" i="1"/>
  <c r="M82" i="1"/>
  <c r="S82" i="1"/>
  <c r="D45" i="1"/>
  <c r="O47" i="1" l="1"/>
  <c r="G47" i="1"/>
  <c r="P47" i="1"/>
  <c r="T47" i="1"/>
  <c r="J47" i="1"/>
  <c r="I47" i="1"/>
  <c r="H47" i="1"/>
  <c r="M47" i="1"/>
  <c r="F47" i="1"/>
  <c r="C48" i="1"/>
  <c r="Q47" i="1"/>
  <c r="N47" i="1"/>
  <c r="S47" i="1"/>
  <c r="K47" i="1"/>
  <c r="R47" i="1"/>
  <c r="L47" i="1"/>
  <c r="D82" i="1"/>
  <c r="I83" i="1"/>
  <c r="T83" i="1"/>
  <c r="P83" i="1"/>
  <c r="C84" i="1"/>
  <c r="Q83" i="1"/>
  <c r="K83" i="1"/>
  <c r="F83" i="1"/>
  <c r="H83" i="1"/>
  <c r="R83" i="1"/>
  <c r="O83" i="1"/>
  <c r="S83" i="1"/>
  <c r="E83" i="1"/>
  <c r="L83" i="1"/>
  <c r="M83" i="1"/>
  <c r="J83" i="1"/>
  <c r="G83" i="1"/>
  <c r="N83" i="1"/>
  <c r="D46" i="1"/>
  <c r="D83" i="1" l="1"/>
  <c r="L84" i="1"/>
  <c r="H84" i="1"/>
  <c r="R84" i="1"/>
  <c r="P84" i="1"/>
  <c r="I84" i="1"/>
  <c r="Q84" i="1"/>
  <c r="J84" i="1"/>
  <c r="C85" i="1"/>
  <c r="G84" i="1"/>
  <c r="T84" i="1"/>
  <c r="M84" i="1"/>
  <c r="F84" i="1"/>
  <c r="K84" i="1"/>
  <c r="O84" i="1"/>
  <c r="N84" i="1"/>
  <c r="E84" i="1"/>
  <c r="S84" i="1"/>
  <c r="K48" i="1"/>
  <c r="T48" i="1"/>
  <c r="J48" i="1"/>
  <c r="F48" i="1"/>
  <c r="C49" i="1"/>
  <c r="Q48" i="1"/>
  <c r="M48" i="1"/>
  <c r="R48" i="1"/>
  <c r="G48" i="1"/>
  <c r="S48" i="1"/>
  <c r="P48" i="1"/>
  <c r="H48" i="1"/>
  <c r="N48" i="1"/>
  <c r="O48" i="1"/>
  <c r="L48" i="1"/>
  <c r="I48" i="1"/>
  <c r="D47" i="1"/>
  <c r="D48" i="1" l="1"/>
  <c r="C50" i="1"/>
  <c r="I49" i="1"/>
  <c r="P49" i="1"/>
  <c r="H49" i="1"/>
  <c r="M49" i="1"/>
  <c r="Q49" i="1"/>
  <c r="G49" i="1"/>
  <c r="O49" i="1"/>
  <c r="S49" i="1"/>
  <c r="R49" i="1"/>
  <c r="N49" i="1"/>
  <c r="F49" i="1"/>
  <c r="L49" i="1"/>
  <c r="J49" i="1"/>
  <c r="T49" i="1"/>
  <c r="K49" i="1"/>
  <c r="D84" i="1"/>
  <c r="F85" i="1"/>
  <c r="J85" i="1"/>
  <c r="H85" i="1"/>
  <c r="P85" i="1"/>
  <c r="K85" i="1"/>
  <c r="M85" i="1"/>
  <c r="L85" i="1"/>
  <c r="Q85" i="1"/>
  <c r="S85" i="1"/>
  <c r="T85" i="1"/>
  <c r="N85" i="1"/>
  <c r="G85" i="1"/>
  <c r="E85" i="1"/>
  <c r="R85" i="1"/>
  <c r="O85" i="1"/>
  <c r="I85" i="1"/>
  <c r="D85" i="1" l="1"/>
  <c r="I50" i="1"/>
  <c r="F50" i="1"/>
  <c r="S50" i="1"/>
  <c r="K50" i="1"/>
  <c r="P50" i="1"/>
  <c r="M50" i="1"/>
  <c r="N50" i="1"/>
  <c r="R50" i="1"/>
  <c r="L50" i="1"/>
  <c r="Q50" i="1"/>
  <c r="G50" i="1"/>
  <c r="T50" i="1"/>
  <c r="J50" i="1"/>
  <c r="H50" i="1"/>
  <c r="O50" i="1"/>
  <c r="D49" i="1"/>
  <c r="D50" i="1" l="1"/>
</calcChain>
</file>

<file path=xl/sharedStrings.xml><?xml version="1.0" encoding="utf-8"?>
<sst xmlns="http://schemas.openxmlformats.org/spreadsheetml/2006/main" count="57" uniqueCount="38">
  <si>
    <t>Investering</t>
  </si>
  <si>
    <t>rentevoet</t>
  </si>
  <si>
    <t>Totale kasstroom</t>
  </si>
  <si>
    <t>jaar</t>
  </si>
  <si>
    <t>%</t>
  </si>
  <si>
    <t xml:space="preserve">Levensduur </t>
  </si>
  <si>
    <t>Afschrijving per jaar</t>
  </si>
  <si>
    <t xml:space="preserve">IRR = </t>
  </si>
  <si>
    <t>k€</t>
  </si>
  <si>
    <t>Korte handleiding</t>
  </si>
  <si>
    <t>Installatiekosten</t>
  </si>
  <si>
    <t>Netto besparing per jaar over de looptijd</t>
  </si>
  <si>
    <t>Afschrijvingstermijn</t>
  </si>
  <si>
    <t>Vennootschapsbelasting</t>
  </si>
  <si>
    <t xml:space="preserve">Hieronder wordt de wijze van berekening van de IRR vóór resp. na belastingen weergegeven. </t>
  </si>
  <si>
    <t>Netto besparing per jaar over de levensduur</t>
  </si>
  <si>
    <t>Belasting op opbrengsten</t>
  </si>
  <si>
    <t>Verminderde belasting door afschrijving</t>
  </si>
  <si>
    <t>Jaar</t>
  </si>
  <si>
    <t>volgend resultaat:</t>
  </si>
  <si>
    <t xml:space="preserve">De IRR wordt berekend m.b.v. een formule (iteratie) en geeft </t>
  </si>
  <si>
    <t>De IRR wordt berekend m.b.v. een formule (iteratie) en geeft</t>
  </si>
  <si>
    <t>De rentevoet waarbij de netto contante waarde = 0 wordt, is de IRR van de investering vóór belastingen</t>
  </si>
  <si>
    <t>De rentevoet waarbij de netto contante waarde = 0 wordt, is de IRR van de investering na belastingen</t>
  </si>
  <si>
    <t>IRR=</t>
  </si>
  <si>
    <t>In te vullen projectgegevens</t>
  </si>
  <si>
    <t>Resultaat van IRR-berekening</t>
  </si>
  <si>
    <t>IRR vóór belastingen:</t>
  </si>
  <si>
    <t>IRR na belastingen:</t>
  </si>
  <si>
    <t>IRR berekening vóór belasting</t>
  </si>
  <si>
    <t>IRR berekening  na belasting</t>
  </si>
  <si>
    <t>NCW in het jaar 
van investeren</t>
  </si>
  <si>
    <t xml:space="preserve">Dit kan zichtbaar gemaakt worden door bij verschillende rentevoeten de NCW te berekenen en te kijken bij welke rentevoet de NCW = 0 wordt </t>
  </si>
  <si>
    <r>
      <t xml:space="preserve">De enige cellen met in te vullen projectgegevens zijn hieronder in </t>
    </r>
    <r>
      <rPr>
        <b/>
        <sz val="10"/>
        <color indexed="12"/>
        <rFont val="Arial"/>
        <family val="2"/>
      </rPr>
      <t>blauw</t>
    </r>
    <r>
      <rPr>
        <sz val="10"/>
        <rFont val="Arial"/>
        <family val="2"/>
      </rPr>
      <t xml:space="preserve"> aangegeven in de gele blok.</t>
    </r>
  </si>
  <si>
    <t>waarin de NCW van teken wijzigt (en tussenin nul wordt)</t>
  </si>
  <si>
    <t>De IRR wordt berekend met een formule (via iteratie) maar kan ook worden afgelezen op de rij waar de NCW (Netto Contante Waarde) nul wordt of, via interpollatie, tussen de rijen</t>
  </si>
  <si>
    <t>Restwaarde bij einde levensduur</t>
  </si>
  <si>
    <t>Berekening IRR van de besparingsmaatregel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</si>
</sst>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B_F_-;\-* #,##0.00\ _B_F_-;_-* &quot;-&quot;??\ _B_F_-;_-@_-"/>
    <numFmt numFmtId="165" formatCode="#,##0.000"/>
    <numFmt numFmtId="166" formatCode="0.000"/>
    <numFmt numFmtId="167" formatCode="#,##0.00_ ;[Red]\-#,##0.00\ "/>
    <numFmt numFmtId="168" formatCode="0.0%"/>
    <numFmt numFmtId="169" formatCode="0.0"/>
    <numFmt numFmtId="170" formatCode="#,##0.0"/>
  </numFmts>
  <fonts count="1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6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color indexed="4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10"/>
      <color rgb="FF0000FF"/>
      <name val="Arial"/>
      <family val="2"/>
    </font>
    <font>
      <sz val="10"/>
      <color theme="9" tint="0.79998168889431442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7">
    <xf numFmtId="0" fontId="0" fillId="0" borderId="0" xfId="0"/>
    <xf numFmtId="0" fontId="0" fillId="0" borderId="0" xfId="0" applyProtection="1">
      <protection locked="0"/>
    </xf>
    <xf numFmtId="164" fontId="0" fillId="0" borderId="0" xfId="1" applyFont="1" applyProtection="1">
      <protection locked="0"/>
    </xf>
    <xf numFmtId="4" fontId="0" fillId="0" borderId="0" xfId="1" applyNumberFormat="1" applyFont="1" applyAlignment="1" applyProtection="1">
      <alignment horizontal="center"/>
      <protection locked="0"/>
    </xf>
    <xf numFmtId="166" fontId="0" fillId="0" borderId="0" xfId="0" applyNumberFormat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164" fontId="0" fillId="0" borderId="0" xfId="1" applyFont="1" applyAlignment="1" applyProtection="1">
      <alignment vertical="center"/>
      <protection locked="0"/>
    </xf>
    <xf numFmtId="0" fontId="10" fillId="0" borderId="8" xfId="0" applyFont="1" applyFill="1" applyBorder="1" applyAlignment="1" applyProtection="1">
      <alignment vertical="center"/>
      <protection locked="0"/>
    </xf>
    <xf numFmtId="0" fontId="0" fillId="0" borderId="9" xfId="0" applyFill="1" applyBorder="1" applyAlignment="1" applyProtection="1">
      <alignment vertical="center"/>
      <protection locked="0"/>
    </xf>
    <xf numFmtId="164" fontId="0" fillId="0" borderId="9" xfId="1" applyFont="1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5" fillId="0" borderId="11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164" fontId="0" fillId="0" borderId="0" xfId="1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0" fillId="0" borderId="14" xfId="0" applyFill="1" applyBorder="1" applyAlignment="1" applyProtection="1">
      <alignment vertical="center"/>
      <protection locked="0"/>
    </xf>
    <xf numFmtId="0" fontId="0" fillId="0" borderId="15" xfId="0" applyFill="1" applyBorder="1" applyAlignment="1" applyProtection="1">
      <alignment vertical="center"/>
      <protection locked="0"/>
    </xf>
    <xf numFmtId="0" fontId="0" fillId="5" borderId="8" xfId="0" applyFill="1" applyBorder="1" applyAlignment="1" applyProtection="1">
      <alignment vertical="center"/>
      <protection locked="0"/>
    </xf>
    <xf numFmtId="0" fontId="0" fillId="5" borderId="9" xfId="0" applyFill="1" applyBorder="1" applyAlignment="1" applyProtection="1">
      <alignment vertical="center"/>
      <protection locked="0"/>
    </xf>
    <xf numFmtId="0" fontId="5" fillId="5" borderId="10" xfId="0" applyFont="1" applyFill="1" applyBorder="1" applyAlignment="1" applyProtection="1">
      <alignment horizontal="right" vertical="center"/>
      <protection locked="0"/>
    </xf>
    <xf numFmtId="4" fontId="12" fillId="5" borderId="9" xfId="1" applyNumberFormat="1" applyFont="1" applyFill="1" applyBorder="1" applyAlignment="1" applyProtection="1">
      <alignment horizontal="center" vertical="center"/>
      <protection locked="0"/>
    </xf>
    <xf numFmtId="0" fontId="0" fillId="5" borderId="10" xfId="0" applyFill="1" applyBorder="1" applyAlignment="1" applyProtection="1">
      <alignment vertical="center"/>
      <protection locked="0"/>
    </xf>
    <xf numFmtId="0" fontId="5" fillId="4" borderId="8" xfId="0" applyFont="1" applyFill="1" applyBorder="1" applyAlignment="1" applyProtection="1">
      <alignment vertical="center"/>
      <protection locked="0"/>
    </xf>
    <xf numFmtId="0" fontId="5" fillId="4" borderId="9" xfId="0" applyFont="1" applyFill="1" applyBorder="1" applyAlignment="1" applyProtection="1">
      <alignment vertical="center"/>
      <protection locked="0"/>
    </xf>
    <xf numFmtId="169" fontId="5" fillId="4" borderId="9" xfId="0" applyNumberFormat="1" applyFont="1" applyFill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 applyProtection="1">
      <alignment vertical="center"/>
      <protection locked="0"/>
    </xf>
    <xf numFmtId="0" fontId="0" fillId="5" borderId="11" xfId="0" applyFill="1" applyBorder="1" applyAlignment="1" applyProtection="1">
      <alignment vertical="center"/>
      <protection locked="0"/>
    </xf>
    <xf numFmtId="0" fontId="0" fillId="5" borderId="0" xfId="0" applyFill="1" applyBorder="1" applyAlignment="1" applyProtection="1">
      <alignment vertical="center"/>
      <protection locked="0"/>
    </xf>
    <xf numFmtId="0" fontId="5" fillId="5" borderId="12" xfId="0" applyFont="1" applyFill="1" applyBorder="1" applyAlignment="1" applyProtection="1">
      <alignment horizontal="right" vertical="center"/>
      <protection locked="0"/>
    </xf>
    <xf numFmtId="4" fontId="12" fillId="5" borderId="0" xfId="1" applyNumberFormat="1" applyFont="1" applyFill="1" applyBorder="1" applyAlignment="1" applyProtection="1">
      <alignment horizontal="center" vertical="center"/>
      <protection locked="0"/>
    </xf>
    <xf numFmtId="0" fontId="0" fillId="5" borderId="12" xfId="0" applyFill="1" applyBorder="1" applyAlignment="1" applyProtection="1">
      <alignment vertical="center"/>
      <protection locked="0"/>
    </xf>
    <xf numFmtId="0" fontId="5" fillId="4" borderId="11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2" fillId="4" borderId="0" xfId="0" applyFont="1" applyFill="1" applyBorder="1" applyAlignment="1" applyProtection="1">
      <alignment vertical="center"/>
      <protection locked="0"/>
    </xf>
    <xf numFmtId="168" fontId="8" fillId="4" borderId="0" xfId="0" applyNumberFormat="1" applyFont="1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vertical="center"/>
      <protection locked="0"/>
    </xf>
    <xf numFmtId="0" fontId="0" fillId="5" borderId="12" xfId="0" applyFill="1" applyBorder="1" applyAlignment="1" applyProtection="1">
      <alignment horizontal="right" vertical="center"/>
      <protection locked="0"/>
    </xf>
    <xf numFmtId="3" fontId="12" fillId="5" borderId="0" xfId="1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vertical="center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vertical="center"/>
      <protection locked="0"/>
    </xf>
    <xf numFmtId="0" fontId="0" fillId="3" borderId="9" xfId="0" applyFill="1" applyBorder="1" applyAlignment="1" applyProtection="1">
      <alignment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vertical="center"/>
      <protection locked="0"/>
    </xf>
    <xf numFmtId="168" fontId="9" fillId="3" borderId="0" xfId="0" applyNumberFormat="1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170" fontId="12" fillId="5" borderId="0" xfId="1" applyNumberFormat="1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169" fontId="5" fillId="3" borderId="14" xfId="0" applyNumberFormat="1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vertical="center"/>
      <protection locked="0"/>
    </xf>
    <xf numFmtId="0" fontId="0" fillId="5" borderId="13" xfId="0" applyFill="1" applyBorder="1" applyAlignment="1" applyProtection="1">
      <alignment vertical="center"/>
      <protection locked="0"/>
    </xf>
    <xf numFmtId="0" fontId="0" fillId="5" borderId="14" xfId="0" applyFill="1" applyBorder="1" applyAlignment="1" applyProtection="1">
      <alignment vertical="center"/>
      <protection locked="0"/>
    </xf>
    <xf numFmtId="0" fontId="5" fillId="5" borderId="15" xfId="0" applyFont="1" applyFill="1" applyBorder="1" applyAlignment="1" applyProtection="1">
      <alignment horizontal="right" vertical="center"/>
      <protection locked="0"/>
    </xf>
    <xf numFmtId="9" fontId="12" fillId="5" borderId="14" xfId="2" applyFont="1" applyFill="1" applyBorder="1" applyAlignment="1" applyProtection="1">
      <alignment horizontal="center" vertical="center"/>
      <protection locked="0"/>
    </xf>
    <xf numFmtId="0" fontId="0" fillId="5" borderId="15" xfId="0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9" fontId="12" fillId="0" borderId="0" xfId="2" applyFont="1" applyFill="1" applyBorder="1" applyAlignment="1" applyProtection="1">
      <alignment horizontal="center" vertical="center"/>
      <protection locked="0"/>
    </xf>
    <xf numFmtId="9" fontId="4" fillId="0" borderId="0" xfId="2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2" fontId="0" fillId="0" borderId="11" xfId="0" applyNumberFormat="1" applyBorder="1" applyAlignment="1" applyProtection="1">
      <alignment horizontal="center" vertical="center"/>
      <protection locked="0"/>
    </xf>
    <xf numFmtId="2" fontId="0" fillId="0" borderId="0" xfId="0" applyNumberFormat="1" applyBorder="1" applyAlignment="1" applyProtection="1">
      <alignment horizontal="center" vertical="center"/>
      <protection locked="0"/>
    </xf>
    <xf numFmtId="2" fontId="0" fillId="0" borderId="12" xfId="0" applyNumberFormat="1" applyBorder="1" applyAlignment="1" applyProtection="1">
      <alignment horizontal="center" vertical="center"/>
      <protection locked="0"/>
    </xf>
    <xf numFmtId="2" fontId="0" fillId="0" borderId="0" xfId="0" applyNumberFormat="1" applyAlignment="1" applyProtection="1">
      <alignment vertical="center"/>
      <protection locked="0"/>
    </xf>
    <xf numFmtId="2" fontId="0" fillId="0" borderId="13" xfId="0" applyNumberFormat="1" applyBorder="1" applyAlignment="1" applyProtection="1">
      <alignment horizontal="center" vertical="center"/>
      <protection locked="0"/>
    </xf>
    <xf numFmtId="2" fontId="0" fillId="0" borderId="14" xfId="0" applyNumberFormat="1" applyBorder="1" applyAlignment="1" applyProtection="1">
      <alignment horizontal="center" vertical="center"/>
      <protection locked="0"/>
    </xf>
    <xf numFmtId="2" fontId="0" fillId="0" borderId="15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4" borderId="13" xfId="0" applyFont="1" applyFill="1" applyBorder="1" applyAlignment="1" applyProtection="1">
      <alignment vertical="center"/>
      <protection locked="0"/>
    </xf>
    <xf numFmtId="0" fontId="2" fillId="4" borderId="14" xfId="0" applyFont="1" applyFill="1" applyBorder="1" applyAlignment="1" applyProtection="1">
      <alignment horizontal="right" vertical="center"/>
      <protection locked="0"/>
    </xf>
    <xf numFmtId="168" fontId="2" fillId="4" borderId="14" xfId="0" applyNumberFormat="1" applyFont="1" applyFill="1" applyBorder="1" applyAlignment="1" applyProtection="1">
      <alignment horizontal="left" vertical="center"/>
      <protection locked="0"/>
    </xf>
    <xf numFmtId="167" fontId="13" fillId="4" borderId="15" xfId="1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164" fontId="2" fillId="0" borderId="9" xfId="1" applyFont="1" applyFill="1" applyBorder="1" applyAlignment="1" applyProtection="1">
      <alignment horizontal="right" vertical="center" wrapText="1"/>
      <protection locked="0"/>
    </xf>
    <xf numFmtId="0" fontId="14" fillId="6" borderId="9" xfId="0" applyFont="1" applyFill="1" applyBorder="1" applyAlignment="1" applyProtection="1">
      <alignment vertical="center"/>
      <protection locked="0"/>
    </xf>
    <xf numFmtId="164" fontId="5" fillId="0" borderId="0" xfId="1" applyFont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7" fontId="0" fillId="0" borderId="16" xfId="1" applyNumberFormat="1" applyFont="1" applyBorder="1" applyAlignment="1" applyProtection="1">
      <alignment horizontal="center" vertical="center"/>
      <protection locked="0"/>
    </xf>
    <xf numFmtId="2" fontId="0" fillId="0" borderId="9" xfId="0" applyNumberForma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7" fontId="0" fillId="0" borderId="17" xfId="1" applyNumberFormat="1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167" fontId="0" fillId="0" borderId="18" xfId="1" applyNumberFormat="1" applyFont="1" applyBorder="1" applyAlignment="1" applyProtection="1">
      <alignment horizontal="center" vertical="center"/>
      <protection locked="0"/>
    </xf>
    <xf numFmtId="167" fontId="0" fillId="0" borderId="0" xfId="1" applyNumberFormat="1" applyFont="1" applyAlignment="1" applyProtection="1">
      <alignment horizontal="center" vertical="center"/>
      <protection locked="0"/>
    </xf>
    <xf numFmtId="165" fontId="0" fillId="0" borderId="0" xfId="1" applyNumberFormat="1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67" fontId="0" fillId="0" borderId="0" xfId="1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167" fontId="0" fillId="0" borderId="0" xfId="2" applyNumberFormat="1" applyFont="1" applyAlignment="1" applyProtection="1">
      <alignment horizontal="left" vertical="center"/>
      <protection locked="0"/>
    </xf>
    <xf numFmtId="4" fontId="0" fillId="0" borderId="11" xfId="0" applyNumberForma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vertical="center"/>
      <protection locked="0"/>
    </xf>
    <xf numFmtId="164" fontId="2" fillId="2" borderId="9" xfId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vertical="center"/>
      <protection locked="0"/>
    </xf>
    <xf numFmtId="0" fontId="2" fillId="3" borderId="14" xfId="0" applyFont="1" applyFill="1" applyBorder="1" applyAlignment="1" applyProtection="1">
      <alignment horizontal="right" vertical="center"/>
      <protection locked="0"/>
    </xf>
    <xf numFmtId="168" fontId="2" fillId="2" borderId="14" xfId="2" applyNumberFormat="1" applyFont="1" applyFill="1" applyBorder="1" applyAlignment="1" applyProtection="1">
      <alignment horizontal="left" vertical="center"/>
      <protection locked="0"/>
    </xf>
    <xf numFmtId="167" fontId="7" fillId="2" borderId="14" xfId="1" applyNumberFormat="1" applyFont="1" applyFill="1" applyBorder="1" applyAlignment="1" applyProtection="1">
      <alignment horizontal="center" vertical="center"/>
      <protection locked="0"/>
    </xf>
    <xf numFmtId="166" fontId="14" fillId="0" borderId="11" xfId="1" applyNumberFormat="1" applyFont="1" applyFill="1" applyBorder="1" applyAlignment="1" applyProtection="1">
      <alignment vertical="center"/>
      <protection locked="0"/>
    </xf>
    <xf numFmtId="165" fontId="14" fillId="0" borderId="0" xfId="1" applyNumberFormat="1" applyFont="1" applyFill="1" applyBorder="1" applyAlignment="1" applyProtection="1">
      <alignment vertical="center"/>
      <protection locked="0"/>
    </xf>
    <xf numFmtId="165" fontId="6" fillId="0" borderId="0" xfId="1" applyNumberFormat="1" applyFont="1" applyFill="1" applyAlignment="1" applyProtection="1">
      <alignment vertical="center"/>
      <protection locked="0"/>
    </xf>
    <xf numFmtId="9" fontId="0" fillId="0" borderId="0" xfId="0" applyNumberFormat="1" applyFill="1" applyAlignment="1" applyProtection="1">
      <alignment vertical="center"/>
      <protection locked="0"/>
    </xf>
    <xf numFmtId="164" fontId="2" fillId="0" borderId="0" xfId="1" applyFont="1" applyBorder="1" applyAlignment="1" applyProtection="1">
      <alignment horizontal="left" vertical="center"/>
      <protection locked="0"/>
    </xf>
    <xf numFmtId="4" fontId="0" fillId="0" borderId="0" xfId="1" applyNumberFormat="1" applyFont="1" applyAlignment="1" applyProtection="1">
      <alignment horizontal="center" vertical="center"/>
      <protection locked="0"/>
    </xf>
    <xf numFmtId="166" fontId="0" fillId="0" borderId="0" xfId="0" applyNumberFormat="1" applyAlignment="1" applyProtection="1">
      <alignment vertical="center"/>
      <protection locked="0"/>
    </xf>
    <xf numFmtId="2" fontId="0" fillId="0" borderId="9" xfId="1" applyNumberFormat="1" applyFont="1" applyBorder="1" applyAlignment="1" applyProtection="1">
      <alignment horizontal="center" vertical="center"/>
      <protection locked="0"/>
    </xf>
    <xf numFmtId="2" fontId="0" fillId="0" borderId="10" xfId="1" applyNumberFormat="1" applyFont="1" applyBorder="1" applyAlignment="1" applyProtection="1">
      <alignment horizontal="center" vertical="center"/>
      <protection locked="0"/>
    </xf>
    <xf numFmtId="2" fontId="0" fillId="0" borderId="0" xfId="1" applyNumberFormat="1" applyFont="1" applyBorder="1" applyAlignment="1" applyProtection="1">
      <alignment horizontal="center" vertical="center"/>
      <protection locked="0"/>
    </xf>
    <xf numFmtId="2" fontId="0" fillId="0" borderId="12" xfId="1" applyNumberFormat="1" applyFont="1" applyBorder="1" applyAlignment="1" applyProtection="1">
      <alignment horizontal="center" vertical="center"/>
      <protection locked="0"/>
    </xf>
    <xf numFmtId="2" fontId="0" fillId="0" borderId="14" xfId="1" applyNumberFormat="1" applyFont="1" applyBorder="1" applyAlignment="1" applyProtection="1">
      <alignment horizontal="center" vertical="center"/>
      <protection locked="0"/>
    </xf>
    <xf numFmtId="2" fontId="0" fillId="0" borderId="15" xfId="1" applyNumberFormat="1" applyFont="1" applyBorder="1" applyAlignment="1" applyProtection="1">
      <alignment horizontal="center" vertical="center"/>
      <protection locked="0"/>
    </xf>
    <xf numFmtId="2" fontId="5" fillId="0" borderId="0" xfId="0" applyNumberFormat="1" applyFont="1" applyBorder="1" applyAlignment="1" applyProtection="1">
      <alignment horizontal="center" vertical="center"/>
      <protection locked="0"/>
    </xf>
    <xf numFmtId="2" fontId="5" fillId="0" borderId="12" xfId="0" applyNumberFormat="1" applyFont="1" applyBorder="1" applyAlignment="1" applyProtection="1">
      <alignment horizontal="center" vertical="center"/>
      <protection locked="0"/>
    </xf>
    <xf numFmtId="2" fontId="0" fillId="0" borderId="10" xfId="0" applyNumberFormat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vertical="center" wrapText="1"/>
      <protection locked="0"/>
    </xf>
    <xf numFmtId="4" fontId="0" fillId="0" borderId="8" xfId="1" applyNumberFormat="1" applyFon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4" fontId="0" fillId="0" borderId="1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4" fontId="0" fillId="0" borderId="8" xfId="0" applyNumberForma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167" fontId="5" fillId="0" borderId="7" xfId="1" applyNumberFormat="1" applyFont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right" vertical="center"/>
      <protection locked="0"/>
    </xf>
    <xf numFmtId="0" fontId="5" fillId="0" borderId="9" xfId="0" applyFont="1" applyFill="1" applyBorder="1" applyAlignment="1" applyProtection="1">
      <alignment horizontal="right" vertical="center"/>
      <protection locked="0"/>
    </xf>
    <xf numFmtId="0" fontId="5" fillId="0" borderId="10" xfId="0" applyFont="1" applyFill="1" applyBorder="1" applyAlignment="1" applyProtection="1">
      <alignment horizontal="right" vertical="center"/>
      <protection locked="0"/>
    </xf>
    <xf numFmtId="0" fontId="5" fillId="0" borderId="11" xfId="0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0" fontId="5" fillId="0" borderId="12" xfId="0" applyFont="1" applyBorder="1" applyAlignment="1" applyProtection="1">
      <alignment horizontal="right" vertical="center"/>
      <protection locked="0"/>
    </xf>
    <xf numFmtId="0" fontId="5" fillId="0" borderId="13" xfId="0" applyFont="1" applyBorder="1" applyAlignment="1" applyProtection="1">
      <alignment horizontal="right" vertical="center"/>
      <protection locked="0"/>
    </xf>
    <xf numFmtId="0" fontId="5" fillId="0" borderId="14" xfId="0" applyFont="1" applyBorder="1" applyAlignment="1" applyProtection="1">
      <alignment horizontal="right" vertical="center"/>
      <protection locked="0"/>
    </xf>
    <xf numFmtId="0" fontId="5" fillId="0" borderId="15" xfId="0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5" fillId="0" borderId="3" xfId="0" applyFont="1" applyBorder="1" applyAlignment="1" applyProtection="1">
      <alignment horizontal="right" vertical="center"/>
      <protection locked="0"/>
    </xf>
    <xf numFmtId="0" fontId="5" fillId="0" borderId="11" xfId="0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5" fillId="0" borderId="12" xfId="0" applyFont="1" applyFill="1" applyBorder="1" applyAlignment="1" applyProtection="1">
      <alignment horizontal="right" vertical="center"/>
      <protection locked="0"/>
    </xf>
    <xf numFmtId="164" fontId="5" fillId="0" borderId="7" xfId="1" applyFont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left" vertical="center" wrapText="1"/>
      <protection locked="0"/>
    </xf>
    <xf numFmtId="0" fontId="2" fillId="4" borderId="9" xfId="0" applyFont="1" applyFill="1" applyBorder="1" applyAlignment="1" applyProtection="1">
      <alignment horizontal="left" vertical="center" wrapText="1"/>
      <protection locked="0"/>
    </xf>
    <xf numFmtId="0" fontId="2" fillId="4" borderId="10" xfId="0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 applyProtection="1">
      <alignment horizontal="center" vertical="center"/>
      <protection locked="0"/>
    </xf>
    <xf numFmtId="0" fontId="10" fillId="5" borderId="3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</cellXfs>
  <cellStyles count="3">
    <cellStyle name="Komma" xfId="1" builtinId="3"/>
    <cellStyle name="Procent" xfId="2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O98"/>
  <sheetViews>
    <sheetView tabSelected="1" zoomScaleNormal="100" workbookViewId="0">
      <selection sqref="A1:T1"/>
    </sheetView>
  </sheetViews>
  <sheetFormatPr defaultColWidth="9.08984375" defaultRowHeight="12.5" x14ac:dyDescent="0.25"/>
  <cols>
    <col min="1" max="1" width="17.453125" style="1" customWidth="1"/>
    <col min="2" max="2" width="6.54296875" style="1" customWidth="1"/>
    <col min="3" max="3" width="14.36328125" style="1" customWidth="1"/>
    <col min="4" max="4" width="18" style="2" customWidth="1"/>
    <col min="5" max="5" width="7.54296875" style="1" customWidth="1"/>
    <col min="6" max="6" width="6.36328125" style="1" customWidth="1"/>
    <col min="7" max="10" width="5.6328125" style="1" customWidth="1"/>
    <col min="11" max="11" width="6.08984375" style="1" customWidth="1"/>
    <col min="12" max="12" width="5.6328125" style="1" customWidth="1"/>
    <col min="13" max="13" width="7.54296875" style="1" customWidth="1"/>
    <col min="14" max="18" width="5.6328125" style="1" customWidth="1"/>
    <col min="19" max="19" width="6.90625" style="1" customWidth="1"/>
    <col min="20" max="29" width="5.6328125" style="1" customWidth="1"/>
    <col min="30" max="16384" width="9.08984375" style="1"/>
  </cols>
  <sheetData>
    <row r="1" spans="1:20" s="8" customFormat="1" ht="25.5" customHeight="1" thickBot="1" x14ac:dyDescent="0.3">
      <c r="A1" s="174" t="s">
        <v>37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6"/>
    </row>
    <row r="2" spans="1:20" s="8" customFormat="1" x14ac:dyDescent="0.25">
      <c r="D2" s="12"/>
    </row>
    <row r="3" spans="1:20" s="8" customFormat="1" ht="20.149999999999999" customHeight="1" x14ac:dyDescent="0.25">
      <c r="A3" s="13" t="s">
        <v>9</v>
      </c>
      <c r="B3" s="14"/>
      <c r="C3" s="14"/>
      <c r="D3" s="15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6"/>
    </row>
    <row r="4" spans="1:20" s="8" customFormat="1" ht="6.75" customHeight="1" x14ac:dyDescent="0.25">
      <c r="A4" s="17"/>
      <c r="B4" s="18"/>
      <c r="C4" s="18"/>
      <c r="D4" s="19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20"/>
    </row>
    <row r="5" spans="1:20" s="8" customFormat="1" ht="13" x14ac:dyDescent="0.25">
      <c r="A5" s="17" t="s">
        <v>33</v>
      </c>
      <c r="B5" s="21"/>
      <c r="C5" s="21"/>
      <c r="D5" s="21"/>
      <c r="E5" s="21"/>
      <c r="F5" s="21"/>
      <c r="G5" s="21"/>
      <c r="H5" s="21"/>
      <c r="I5" s="21"/>
      <c r="J5" s="21"/>
      <c r="K5" s="18"/>
      <c r="L5" s="18"/>
      <c r="M5" s="18"/>
      <c r="N5" s="18"/>
      <c r="O5" s="18"/>
      <c r="P5" s="18"/>
      <c r="Q5" s="18"/>
      <c r="R5" s="18"/>
      <c r="S5" s="18"/>
      <c r="T5" s="20"/>
    </row>
    <row r="6" spans="1:20" s="8" customFormat="1" x14ac:dyDescent="0.25">
      <c r="A6" s="17" t="s">
        <v>35</v>
      </c>
      <c r="B6" s="21"/>
      <c r="C6" s="21"/>
      <c r="D6" s="21"/>
      <c r="E6" s="21"/>
      <c r="F6" s="21"/>
      <c r="G6" s="21"/>
      <c r="H6" s="21"/>
      <c r="I6" s="21"/>
      <c r="J6" s="21"/>
      <c r="K6" s="18"/>
      <c r="L6" s="18"/>
      <c r="M6" s="18"/>
      <c r="N6" s="18"/>
      <c r="O6" s="18"/>
      <c r="P6" s="18"/>
      <c r="Q6" s="18"/>
      <c r="R6" s="18"/>
      <c r="S6" s="18"/>
      <c r="T6" s="20"/>
    </row>
    <row r="7" spans="1:20" s="8" customFormat="1" ht="12.75" customHeight="1" x14ac:dyDescent="0.25">
      <c r="A7" s="22" t="s">
        <v>34</v>
      </c>
      <c r="B7" s="23"/>
      <c r="C7" s="23"/>
      <c r="D7" s="23"/>
      <c r="E7" s="23"/>
      <c r="F7" s="23"/>
      <c r="G7" s="23"/>
      <c r="H7" s="23"/>
      <c r="I7" s="23"/>
      <c r="J7" s="23"/>
      <c r="K7" s="24"/>
      <c r="L7" s="24"/>
      <c r="M7" s="24"/>
      <c r="N7" s="24"/>
      <c r="O7" s="24"/>
      <c r="P7" s="24"/>
      <c r="Q7" s="24"/>
      <c r="R7" s="24"/>
      <c r="S7" s="24"/>
      <c r="T7" s="25"/>
    </row>
    <row r="8" spans="1:20" s="8" customFormat="1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18"/>
      <c r="L8" s="18"/>
      <c r="M8" s="18"/>
      <c r="N8" s="18"/>
      <c r="O8" s="18"/>
    </row>
    <row r="9" spans="1:20" s="8" customFormat="1" x14ac:dyDescent="0.25">
      <c r="D9" s="19"/>
    </row>
    <row r="10" spans="1:20" s="8" customFormat="1" ht="20.149999999999999" customHeight="1" x14ac:dyDescent="0.25">
      <c r="A10" s="181" t="s">
        <v>25</v>
      </c>
      <c r="B10" s="182"/>
      <c r="C10" s="182"/>
      <c r="D10" s="182"/>
      <c r="E10" s="183"/>
      <c r="H10" s="171" t="s">
        <v>26</v>
      </c>
      <c r="I10" s="172"/>
      <c r="J10" s="172"/>
      <c r="K10" s="172"/>
      <c r="L10" s="172"/>
      <c r="M10" s="172"/>
      <c r="N10" s="173"/>
      <c r="P10" s="139"/>
      <c r="Q10" s="139"/>
      <c r="R10" s="139"/>
      <c r="S10" s="139"/>
      <c r="T10" s="139"/>
    </row>
    <row r="11" spans="1:20" s="8" customFormat="1" x14ac:dyDescent="0.25">
      <c r="A11" s="180"/>
      <c r="B11" s="180"/>
      <c r="C11" s="180"/>
      <c r="D11" s="180"/>
      <c r="E11" s="180"/>
      <c r="P11" s="139"/>
      <c r="Q11" s="139"/>
      <c r="R11" s="139"/>
      <c r="S11" s="139"/>
      <c r="T11" s="139"/>
    </row>
    <row r="12" spans="1:20" s="8" customFormat="1" ht="13" x14ac:dyDescent="0.25">
      <c r="A12" s="26"/>
      <c r="B12" s="27"/>
      <c r="C12" s="28" t="s">
        <v>0</v>
      </c>
      <c r="D12" s="29">
        <v>10</v>
      </c>
      <c r="E12" s="30" t="s">
        <v>8</v>
      </c>
      <c r="H12" s="31"/>
      <c r="I12" s="32"/>
      <c r="J12" s="32"/>
      <c r="K12" s="32"/>
      <c r="L12" s="32"/>
      <c r="M12" s="33"/>
      <c r="N12" s="34"/>
      <c r="P12" s="139"/>
      <c r="Q12" s="139"/>
      <c r="R12" s="139"/>
      <c r="S12" s="139"/>
      <c r="T12" s="139"/>
    </row>
    <row r="13" spans="1:20" s="8" customFormat="1" ht="13" x14ac:dyDescent="0.25">
      <c r="A13" s="35"/>
      <c r="B13" s="36"/>
      <c r="C13" s="37" t="s">
        <v>10</v>
      </c>
      <c r="D13" s="38">
        <v>10</v>
      </c>
      <c r="E13" s="39" t="s">
        <v>8</v>
      </c>
      <c r="H13" s="40"/>
      <c r="I13" s="41" t="s">
        <v>27</v>
      </c>
      <c r="J13" s="42"/>
      <c r="K13" s="42"/>
      <c r="L13" s="42"/>
      <c r="M13" s="43">
        <f>C34</f>
        <v>-9.0070277433986878E-2</v>
      </c>
      <c r="N13" s="44"/>
      <c r="P13" s="139"/>
      <c r="Q13" s="139"/>
      <c r="R13" s="139"/>
      <c r="S13" s="139"/>
      <c r="T13" s="139"/>
    </row>
    <row r="14" spans="1:20" s="8" customFormat="1" ht="13" x14ac:dyDescent="0.25">
      <c r="A14" s="35"/>
      <c r="B14" s="36"/>
      <c r="C14" s="45" t="s">
        <v>5</v>
      </c>
      <c r="D14" s="46">
        <v>10</v>
      </c>
      <c r="E14" s="39" t="s">
        <v>3</v>
      </c>
      <c r="H14" s="40"/>
      <c r="I14" s="47"/>
      <c r="J14" s="47"/>
      <c r="K14" s="47"/>
      <c r="L14" s="47"/>
      <c r="M14" s="48"/>
      <c r="N14" s="44"/>
      <c r="P14" s="139"/>
      <c r="Q14" s="139"/>
      <c r="R14" s="139"/>
      <c r="S14" s="139"/>
      <c r="T14" s="139"/>
    </row>
    <row r="15" spans="1:20" s="8" customFormat="1" ht="13" x14ac:dyDescent="0.25">
      <c r="A15" s="35"/>
      <c r="B15" s="36"/>
      <c r="C15" s="37" t="s">
        <v>11</v>
      </c>
      <c r="D15" s="38">
        <v>1</v>
      </c>
      <c r="E15" s="39" t="s">
        <v>8</v>
      </c>
      <c r="H15" s="49"/>
      <c r="I15" s="50"/>
      <c r="J15" s="50"/>
      <c r="K15" s="50"/>
      <c r="L15" s="50"/>
      <c r="M15" s="51"/>
      <c r="N15" s="52"/>
      <c r="P15" s="139"/>
      <c r="Q15" s="139"/>
      <c r="R15" s="139"/>
      <c r="S15" s="139"/>
      <c r="T15" s="139"/>
    </row>
    <row r="16" spans="1:20" s="8" customFormat="1" ht="13" x14ac:dyDescent="0.25">
      <c r="A16" s="35"/>
      <c r="B16" s="36"/>
      <c r="C16" s="37" t="s">
        <v>36</v>
      </c>
      <c r="D16" s="38">
        <v>1</v>
      </c>
      <c r="E16" s="39" t="s">
        <v>8</v>
      </c>
      <c r="H16" s="53"/>
      <c r="I16" s="54" t="s">
        <v>28</v>
      </c>
      <c r="J16" s="54"/>
      <c r="K16" s="54"/>
      <c r="L16" s="54"/>
      <c r="M16" s="55">
        <f>C69</f>
        <v>-7.7931355775460842E-2</v>
      </c>
      <c r="N16" s="56"/>
      <c r="P16" s="139"/>
      <c r="Q16" s="139"/>
      <c r="R16" s="139"/>
      <c r="S16" s="139"/>
      <c r="T16" s="139"/>
    </row>
    <row r="17" spans="1:41" s="8" customFormat="1" ht="13" x14ac:dyDescent="0.25">
      <c r="A17" s="35"/>
      <c r="B17" s="36"/>
      <c r="C17" s="37" t="s">
        <v>12</v>
      </c>
      <c r="D17" s="57">
        <v>5</v>
      </c>
      <c r="E17" s="39" t="s">
        <v>3</v>
      </c>
      <c r="H17" s="58"/>
      <c r="I17" s="59"/>
      <c r="J17" s="59"/>
      <c r="K17" s="59"/>
      <c r="L17" s="59"/>
      <c r="M17" s="60"/>
      <c r="N17" s="61"/>
      <c r="P17" s="139"/>
      <c r="Q17" s="139"/>
      <c r="R17" s="139"/>
      <c r="S17" s="139"/>
      <c r="T17" s="139"/>
    </row>
    <row r="18" spans="1:41" s="8" customFormat="1" ht="13" x14ac:dyDescent="0.25">
      <c r="A18" s="62"/>
      <c r="B18" s="63"/>
      <c r="C18" s="64" t="s">
        <v>13</v>
      </c>
      <c r="D18" s="65">
        <v>0.25</v>
      </c>
      <c r="E18" s="66" t="s">
        <v>4</v>
      </c>
      <c r="Q18" s="21"/>
      <c r="R18" s="21"/>
      <c r="U18" s="67"/>
    </row>
    <row r="19" spans="1:41" s="8" customFormat="1" ht="13" x14ac:dyDescent="0.25">
      <c r="A19" s="21"/>
      <c r="B19" s="18"/>
      <c r="C19" s="18"/>
      <c r="D19" s="68"/>
      <c r="E19" s="18"/>
      <c r="Q19" s="21"/>
      <c r="R19" s="21"/>
      <c r="U19" s="67"/>
    </row>
    <row r="20" spans="1:41" s="70" customFormat="1" x14ac:dyDescent="0.25">
      <c r="A20" s="18"/>
      <c r="B20" s="18"/>
      <c r="C20" s="18"/>
      <c r="D20" s="69"/>
      <c r="E20" s="18"/>
      <c r="G20" s="18"/>
      <c r="H20" s="21"/>
      <c r="I20" s="21"/>
      <c r="J20" s="21"/>
      <c r="K20" s="21"/>
      <c r="L20" s="21"/>
      <c r="M20" s="21"/>
      <c r="N20" s="21"/>
      <c r="O20" s="21"/>
      <c r="P20" s="21"/>
      <c r="Q20" s="21"/>
    </row>
    <row r="21" spans="1:41" s="70" customFormat="1" x14ac:dyDescent="0.25">
      <c r="A21" s="21" t="s">
        <v>14</v>
      </c>
      <c r="B21" s="18"/>
      <c r="C21" s="18"/>
      <c r="D21" s="69"/>
      <c r="E21" s="18"/>
      <c r="G21" s="18"/>
      <c r="H21" s="21"/>
      <c r="I21" s="21"/>
      <c r="J21" s="21"/>
      <c r="K21" s="21"/>
      <c r="L21" s="21"/>
      <c r="M21" s="21"/>
      <c r="N21" s="21"/>
      <c r="O21" s="21"/>
      <c r="P21" s="21"/>
      <c r="Q21" s="21"/>
    </row>
    <row r="22" spans="1:41" s="8" customFormat="1" x14ac:dyDescent="0.25">
      <c r="D22" s="12"/>
      <c r="H22" s="21"/>
      <c r="I22" s="21"/>
      <c r="J22" s="21"/>
      <c r="K22" s="21"/>
      <c r="L22" s="21"/>
      <c r="M22" s="21"/>
      <c r="N22" s="21"/>
      <c r="O22" s="21"/>
      <c r="P22" s="21"/>
      <c r="Q22" s="21"/>
    </row>
    <row r="23" spans="1:41" s="8" customFormat="1" ht="20.149999999999999" customHeight="1" x14ac:dyDescent="0.25">
      <c r="A23" s="184" t="s">
        <v>29</v>
      </c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6"/>
    </row>
    <row r="24" spans="1:41" s="8" customFormat="1" ht="13" x14ac:dyDescent="0.25">
      <c r="D24" s="12"/>
      <c r="F24" s="71"/>
      <c r="G24" s="71"/>
      <c r="H24" s="71"/>
    </row>
    <row r="25" spans="1:41" s="8" customFormat="1" x14ac:dyDescent="0.25">
      <c r="D25" s="12"/>
      <c r="E25" s="150" t="s">
        <v>18</v>
      </c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2"/>
    </row>
    <row r="26" spans="1:41" s="8" customFormat="1" x14ac:dyDescent="0.25">
      <c r="D26" s="12"/>
      <c r="E26" s="9">
        <v>0</v>
      </c>
      <c r="F26" s="10">
        <v>1</v>
      </c>
      <c r="G26" s="10">
        <v>2</v>
      </c>
      <c r="H26" s="10">
        <v>3</v>
      </c>
      <c r="I26" s="10">
        <v>4</v>
      </c>
      <c r="J26" s="10">
        <v>5</v>
      </c>
      <c r="K26" s="10">
        <v>6</v>
      </c>
      <c r="L26" s="10">
        <v>7</v>
      </c>
      <c r="M26" s="10">
        <v>8</v>
      </c>
      <c r="N26" s="10">
        <v>9</v>
      </c>
      <c r="O26" s="10">
        <v>10</v>
      </c>
      <c r="P26" s="10">
        <v>11</v>
      </c>
      <c r="Q26" s="10">
        <v>12</v>
      </c>
      <c r="R26" s="10">
        <v>13</v>
      </c>
      <c r="S26" s="10">
        <v>14</v>
      </c>
      <c r="T26" s="11">
        <v>15</v>
      </c>
    </row>
    <row r="27" spans="1:41" s="8" customFormat="1" x14ac:dyDescent="0.25">
      <c r="B27" s="155" t="s">
        <v>0</v>
      </c>
      <c r="C27" s="156"/>
      <c r="D27" s="157"/>
      <c r="E27" s="140">
        <f>-(D12)</f>
        <v>-10</v>
      </c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2"/>
    </row>
    <row r="28" spans="1:41" s="8" customFormat="1" x14ac:dyDescent="0.25">
      <c r="B28" s="167" t="s">
        <v>36</v>
      </c>
      <c r="C28" s="168"/>
      <c r="D28" s="169"/>
      <c r="E28" s="143"/>
      <c r="F28" s="144">
        <f>IF($D$14=F26,$D$16,0)</f>
        <v>0</v>
      </c>
      <c r="G28" s="144">
        <f t="shared" ref="G28:T28" si="0">IF($D$14=G26,$D$16,0)</f>
        <v>0</v>
      </c>
      <c r="H28" s="144">
        <f t="shared" si="0"/>
        <v>0</v>
      </c>
      <c r="I28" s="144">
        <f t="shared" si="0"/>
        <v>0</v>
      </c>
      <c r="J28" s="144">
        <f t="shared" si="0"/>
        <v>0</v>
      </c>
      <c r="K28" s="144">
        <f t="shared" si="0"/>
        <v>0</v>
      </c>
      <c r="L28" s="144">
        <f t="shared" si="0"/>
        <v>0</v>
      </c>
      <c r="M28" s="144">
        <f t="shared" si="0"/>
        <v>0</v>
      </c>
      <c r="N28" s="144">
        <f t="shared" si="0"/>
        <v>0</v>
      </c>
      <c r="O28" s="144">
        <f>IF($D$14=O26,$D$16,0)</f>
        <v>1</v>
      </c>
      <c r="P28" s="144">
        <f t="shared" si="0"/>
        <v>0</v>
      </c>
      <c r="Q28" s="144">
        <f t="shared" si="0"/>
        <v>0</v>
      </c>
      <c r="R28" s="144">
        <f t="shared" si="0"/>
        <v>0</v>
      </c>
      <c r="S28" s="144">
        <f t="shared" si="0"/>
        <v>0</v>
      </c>
      <c r="T28" s="145">
        <f t="shared" si="0"/>
        <v>0</v>
      </c>
    </row>
    <row r="29" spans="1:41" s="8" customFormat="1" x14ac:dyDescent="0.25">
      <c r="B29" s="158" t="s">
        <v>10</v>
      </c>
      <c r="C29" s="159"/>
      <c r="D29" s="160"/>
      <c r="E29" s="72">
        <f>-D13</f>
        <v>-10</v>
      </c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4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</row>
    <row r="30" spans="1:41" s="8" customFormat="1" x14ac:dyDescent="0.25">
      <c r="B30" s="161" t="s">
        <v>15</v>
      </c>
      <c r="C30" s="162"/>
      <c r="D30" s="163"/>
      <c r="E30" s="76"/>
      <c r="F30" s="77">
        <f t="shared" ref="F30:N30" si="1">IF($D$14+1-F26&gt;0,$D$15,0)</f>
        <v>1</v>
      </c>
      <c r="G30" s="77">
        <f t="shared" si="1"/>
        <v>1</v>
      </c>
      <c r="H30" s="77">
        <f t="shared" si="1"/>
        <v>1</v>
      </c>
      <c r="I30" s="77">
        <f t="shared" si="1"/>
        <v>1</v>
      </c>
      <c r="J30" s="77">
        <f t="shared" si="1"/>
        <v>1</v>
      </c>
      <c r="K30" s="77">
        <f t="shared" si="1"/>
        <v>1</v>
      </c>
      <c r="L30" s="77">
        <f t="shared" si="1"/>
        <v>1</v>
      </c>
      <c r="M30" s="77">
        <f t="shared" si="1"/>
        <v>1</v>
      </c>
      <c r="N30" s="77">
        <f t="shared" si="1"/>
        <v>1</v>
      </c>
      <c r="O30" s="77">
        <f t="shared" ref="O30:T30" si="2">IF($D$14+1-O26&gt;0,$D$15,0)</f>
        <v>1</v>
      </c>
      <c r="P30" s="77">
        <f t="shared" si="2"/>
        <v>0</v>
      </c>
      <c r="Q30" s="77">
        <f t="shared" si="2"/>
        <v>0</v>
      </c>
      <c r="R30" s="77">
        <f t="shared" si="2"/>
        <v>0</v>
      </c>
      <c r="S30" s="77">
        <f t="shared" si="2"/>
        <v>0</v>
      </c>
      <c r="T30" s="78">
        <f t="shared" si="2"/>
        <v>0</v>
      </c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</row>
    <row r="31" spans="1:41" s="8" customFormat="1" x14ac:dyDescent="0.25">
      <c r="B31" s="164" t="s">
        <v>2</v>
      </c>
      <c r="C31" s="165"/>
      <c r="D31" s="166"/>
      <c r="E31" s="79">
        <f>SUM(E27:E30)</f>
        <v>-20</v>
      </c>
      <c r="F31" s="80">
        <f t="shared" ref="F31:T31" si="3">SUM(F27:F30)</f>
        <v>1</v>
      </c>
      <c r="G31" s="80">
        <f t="shared" si="3"/>
        <v>1</v>
      </c>
      <c r="H31" s="80">
        <f t="shared" si="3"/>
        <v>1</v>
      </c>
      <c r="I31" s="80">
        <f t="shared" si="3"/>
        <v>1</v>
      </c>
      <c r="J31" s="80">
        <f t="shared" si="3"/>
        <v>1</v>
      </c>
      <c r="K31" s="80">
        <f t="shared" si="3"/>
        <v>1</v>
      </c>
      <c r="L31" s="80">
        <f t="shared" si="3"/>
        <v>1</v>
      </c>
      <c r="M31" s="80">
        <f t="shared" si="3"/>
        <v>1</v>
      </c>
      <c r="N31" s="80">
        <f t="shared" si="3"/>
        <v>1</v>
      </c>
      <c r="O31" s="80">
        <f t="shared" si="3"/>
        <v>2</v>
      </c>
      <c r="P31" s="80">
        <f t="shared" si="3"/>
        <v>0</v>
      </c>
      <c r="Q31" s="80">
        <f t="shared" si="3"/>
        <v>0</v>
      </c>
      <c r="R31" s="80">
        <f t="shared" si="3"/>
        <v>0</v>
      </c>
      <c r="S31" s="80">
        <f t="shared" si="3"/>
        <v>0</v>
      </c>
      <c r="T31" s="81">
        <f t="shared" si="3"/>
        <v>0</v>
      </c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</row>
    <row r="32" spans="1:41" s="8" customFormat="1" x14ac:dyDescent="0.25">
      <c r="D32" s="1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</row>
    <row r="33" spans="1:20" s="71" customFormat="1" ht="13" x14ac:dyDescent="0.25">
      <c r="A33" s="177" t="s">
        <v>20</v>
      </c>
      <c r="B33" s="178"/>
      <c r="C33" s="178"/>
      <c r="D33" s="179"/>
      <c r="E33" s="83"/>
      <c r="F33" s="83"/>
      <c r="G33" s="83"/>
      <c r="H33" s="84"/>
    </row>
    <row r="34" spans="1:20" s="71" customFormat="1" ht="13" x14ac:dyDescent="0.25">
      <c r="A34" s="85" t="s">
        <v>19</v>
      </c>
      <c r="B34" s="86" t="s">
        <v>7</v>
      </c>
      <c r="C34" s="87">
        <f>IRR(E34:T34)</f>
        <v>-9.0070277433986878E-2</v>
      </c>
      <c r="D34" s="88">
        <f>SUM(E34:T34)</f>
        <v>-9</v>
      </c>
      <c r="E34" s="89">
        <f>SUM(E$27:E$30)</f>
        <v>-20</v>
      </c>
      <c r="F34" s="89">
        <f t="shared" ref="F34:T34" si="4">SUM(F$27:F$30)/POWER(1+$C35/100,F$26)</f>
        <v>1</v>
      </c>
      <c r="G34" s="89">
        <f t="shared" si="4"/>
        <v>1</v>
      </c>
      <c r="H34" s="90">
        <f t="shared" si="4"/>
        <v>1</v>
      </c>
      <c r="I34" s="91">
        <f t="shared" si="4"/>
        <v>1</v>
      </c>
      <c r="J34" s="91">
        <f t="shared" si="4"/>
        <v>1</v>
      </c>
      <c r="K34" s="91">
        <f t="shared" si="4"/>
        <v>1</v>
      </c>
      <c r="L34" s="91">
        <f t="shared" si="4"/>
        <v>1</v>
      </c>
      <c r="M34" s="91">
        <f t="shared" si="4"/>
        <v>1</v>
      </c>
      <c r="N34" s="91">
        <f t="shared" si="4"/>
        <v>1</v>
      </c>
      <c r="O34" s="91">
        <f t="shared" si="4"/>
        <v>2</v>
      </c>
      <c r="P34" s="91">
        <f t="shared" si="4"/>
        <v>0</v>
      </c>
      <c r="Q34" s="91">
        <f t="shared" si="4"/>
        <v>0</v>
      </c>
      <c r="R34" s="91">
        <f t="shared" si="4"/>
        <v>0</v>
      </c>
      <c r="S34" s="91">
        <f t="shared" si="4"/>
        <v>0</v>
      </c>
      <c r="T34" s="91">
        <f t="shared" si="4"/>
        <v>0</v>
      </c>
    </row>
    <row r="35" spans="1:20" s="8" customFormat="1" ht="13" x14ac:dyDescent="0.25">
      <c r="A35" s="92"/>
      <c r="B35" s="14"/>
      <c r="C35" s="93">
        <v>0</v>
      </c>
      <c r="D35" s="12"/>
    </row>
    <row r="36" spans="1:20" s="8" customFormat="1" x14ac:dyDescent="0.25">
      <c r="A36" s="94" t="s">
        <v>32</v>
      </c>
      <c r="D36" s="12"/>
    </row>
    <row r="37" spans="1:20" s="8" customFormat="1" x14ac:dyDescent="0.25"/>
    <row r="38" spans="1:20" s="8" customFormat="1" ht="20.149999999999999" customHeight="1" x14ac:dyDescent="0.25">
      <c r="C38" s="153" t="s">
        <v>1</v>
      </c>
      <c r="D38" s="170" t="s">
        <v>31</v>
      </c>
      <c r="E38" s="150" t="s">
        <v>18</v>
      </c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2"/>
    </row>
    <row r="39" spans="1:20" s="8" customFormat="1" x14ac:dyDescent="0.25">
      <c r="C39" s="153"/>
      <c r="D39" s="170"/>
      <c r="E39" s="9">
        <v>0</v>
      </c>
      <c r="F39" s="10">
        <v>1</v>
      </c>
      <c r="G39" s="10">
        <v>2</v>
      </c>
      <c r="H39" s="10">
        <v>3</v>
      </c>
      <c r="I39" s="10">
        <v>4</v>
      </c>
      <c r="J39" s="10">
        <v>5</v>
      </c>
      <c r="K39" s="10">
        <v>6</v>
      </c>
      <c r="L39" s="10">
        <v>7</v>
      </c>
      <c r="M39" s="10">
        <v>8</v>
      </c>
      <c r="N39" s="10">
        <v>9</v>
      </c>
      <c r="O39" s="10">
        <v>10</v>
      </c>
      <c r="P39" s="10">
        <v>11</v>
      </c>
      <c r="Q39" s="10">
        <v>12</v>
      </c>
      <c r="R39" s="10">
        <v>13</v>
      </c>
      <c r="S39" s="10">
        <v>14</v>
      </c>
      <c r="T39" s="11">
        <v>15</v>
      </c>
    </row>
    <row r="40" spans="1:20" s="8" customFormat="1" x14ac:dyDescent="0.25">
      <c r="C40" s="95">
        <v>0</v>
      </c>
      <c r="D40" s="96">
        <f>SUM(E40:T40)</f>
        <v>-9</v>
      </c>
      <c r="E40" s="97">
        <f t="shared" ref="E40:E50" si="5">SUM(E$27:E$30)</f>
        <v>-20</v>
      </c>
      <c r="F40" s="97">
        <f t="shared" ref="F40:T50" si="6">SUM(F$27:F$30)/POWER(1+$C40/100,F$26)</f>
        <v>1</v>
      </c>
      <c r="G40" s="97">
        <f t="shared" si="6"/>
        <v>1</v>
      </c>
      <c r="H40" s="97">
        <f t="shared" si="6"/>
        <v>1</v>
      </c>
      <c r="I40" s="97">
        <f t="shared" si="6"/>
        <v>1</v>
      </c>
      <c r="J40" s="97">
        <f t="shared" si="6"/>
        <v>1</v>
      </c>
      <c r="K40" s="97">
        <f t="shared" si="6"/>
        <v>1</v>
      </c>
      <c r="L40" s="97">
        <f t="shared" si="6"/>
        <v>1</v>
      </c>
      <c r="M40" s="97">
        <f t="shared" si="6"/>
        <v>1</v>
      </c>
      <c r="N40" s="97">
        <f t="shared" si="6"/>
        <v>1</v>
      </c>
      <c r="O40" s="97">
        <f t="shared" si="6"/>
        <v>2</v>
      </c>
      <c r="P40" s="97">
        <f t="shared" si="6"/>
        <v>0</v>
      </c>
      <c r="Q40" s="97">
        <f t="shared" si="6"/>
        <v>0</v>
      </c>
      <c r="R40" s="97">
        <f t="shared" si="6"/>
        <v>0</v>
      </c>
      <c r="S40" s="97">
        <f t="shared" si="6"/>
        <v>0</v>
      </c>
      <c r="T40" s="138">
        <f t="shared" si="6"/>
        <v>0</v>
      </c>
    </row>
    <row r="41" spans="1:20" s="8" customFormat="1" x14ac:dyDescent="0.25">
      <c r="C41" s="98">
        <f>C40+5</f>
        <v>5</v>
      </c>
      <c r="D41" s="99">
        <f t="shared" ref="D41:D50" si="7">SUM(E41:T41)</f>
        <v>-11.664351817274431</v>
      </c>
      <c r="E41" s="73">
        <f t="shared" si="5"/>
        <v>-20</v>
      </c>
      <c r="F41" s="132">
        <f t="shared" si="6"/>
        <v>0.95238095238095233</v>
      </c>
      <c r="G41" s="132">
        <f t="shared" si="6"/>
        <v>0.90702947845804982</v>
      </c>
      <c r="H41" s="132">
        <f t="shared" si="6"/>
        <v>0.86383759853147601</v>
      </c>
      <c r="I41" s="132">
        <f t="shared" si="6"/>
        <v>0.82270247479188197</v>
      </c>
      <c r="J41" s="132">
        <f t="shared" si="6"/>
        <v>0.78352616646845896</v>
      </c>
      <c r="K41" s="132">
        <f t="shared" si="6"/>
        <v>0.74621539663662761</v>
      </c>
      <c r="L41" s="132">
        <f t="shared" si="6"/>
        <v>0.71068133013012147</v>
      </c>
      <c r="M41" s="132">
        <f t="shared" si="6"/>
        <v>0.67683936202868722</v>
      </c>
      <c r="N41" s="132">
        <f t="shared" si="6"/>
        <v>0.64460891621779726</v>
      </c>
      <c r="O41" s="132">
        <f t="shared" si="6"/>
        <v>1.2278265070815186</v>
      </c>
      <c r="P41" s="73">
        <f t="shared" si="6"/>
        <v>0</v>
      </c>
      <c r="Q41" s="73">
        <f t="shared" si="6"/>
        <v>0</v>
      </c>
      <c r="R41" s="73">
        <f t="shared" si="6"/>
        <v>0</v>
      </c>
      <c r="S41" s="73">
        <f t="shared" si="6"/>
        <v>0</v>
      </c>
      <c r="T41" s="74">
        <f t="shared" si="6"/>
        <v>0</v>
      </c>
    </row>
    <row r="42" spans="1:20" s="8" customFormat="1" x14ac:dyDescent="0.25">
      <c r="C42" s="98">
        <f>C41+5</f>
        <v>10</v>
      </c>
      <c r="D42" s="99">
        <f t="shared" si="7"/>
        <v>-13.469889604865786</v>
      </c>
      <c r="E42" s="73">
        <f t="shared" si="5"/>
        <v>-20</v>
      </c>
      <c r="F42" s="132">
        <f t="shared" si="6"/>
        <v>0.90909090909090906</v>
      </c>
      <c r="G42" s="132">
        <f t="shared" si="6"/>
        <v>0.82644628099173545</v>
      </c>
      <c r="H42" s="132">
        <f t="shared" si="6"/>
        <v>0.75131480090157754</v>
      </c>
      <c r="I42" s="132">
        <f t="shared" si="6"/>
        <v>0.68301345536507052</v>
      </c>
      <c r="J42" s="132">
        <f t="shared" si="6"/>
        <v>0.62092132305915493</v>
      </c>
      <c r="K42" s="132">
        <f t="shared" si="6"/>
        <v>0.56447393005377722</v>
      </c>
      <c r="L42" s="132">
        <f t="shared" si="6"/>
        <v>0.51315811823070645</v>
      </c>
      <c r="M42" s="132">
        <f t="shared" si="6"/>
        <v>0.46650738020973315</v>
      </c>
      <c r="N42" s="132">
        <f t="shared" si="6"/>
        <v>0.42409761837248466</v>
      </c>
      <c r="O42" s="132">
        <f t="shared" si="6"/>
        <v>0.77108657885906295</v>
      </c>
      <c r="P42" s="73">
        <f t="shared" si="6"/>
        <v>0</v>
      </c>
      <c r="Q42" s="73">
        <f t="shared" si="6"/>
        <v>0</v>
      </c>
      <c r="R42" s="73">
        <f t="shared" si="6"/>
        <v>0</v>
      </c>
      <c r="S42" s="73">
        <f t="shared" si="6"/>
        <v>0</v>
      </c>
      <c r="T42" s="74">
        <f t="shared" si="6"/>
        <v>0</v>
      </c>
    </row>
    <row r="43" spans="1:20" s="8" customFormat="1" x14ac:dyDescent="0.25">
      <c r="A43" s="101"/>
      <c r="C43" s="98">
        <f t="shared" ref="C43:C50" si="8">C42+5</f>
        <v>15</v>
      </c>
      <c r="D43" s="99">
        <f t="shared" si="7"/>
        <v>-14.734046668023906</v>
      </c>
      <c r="E43" s="73">
        <f t="shared" si="5"/>
        <v>-20</v>
      </c>
      <c r="F43" s="132">
        <f t="shared" si="6"/>
        <v>0.86956521739130443</v>
      </c>
      <c r="G43" s="132">
        <f t="shared" si="6"/>
        <v>0.7561436672967865</v>
      </c>
      <c r="H43" s="132">
        <f t="shared" si="6"/>
        <v>0.65751623243198831</v>
      </c>
      <c r="I43" s="132">
        <f t="shared" si="6"/>
        <v>0.57175324559303342</v>
      </c>
      <c r="J43" s="132">
        <f t="shared" si="6"/>
        <v>0.49717673529828987</v>
      </c>
      <c r="K43" s="132">
        <f t="shared" si="6"/>
        <v>0.43232759591155645</v>
      </c>
      <c r="L43" s="132">
        <f t="shared" si="6"/>
        <v>0.37593703992309269</v>
      </c>
      <c r="M43" s="132">
        <f t="shared" si="6"/>
        <v>0.32690177384616753</v>
      </c>
      <c r="N43" s="132">
        <f t="shared" si="6"/>
        <v>0.28426241204014574</v>
      </c>
      <c r="O43" s="132">
        <f t="shared" si="6"/>
        <v>0.49436941224373171</v>
      </c>
      <c r="P43" s="73">
        <f t="shared" si="6"/>
        <v>0</v>
      </c>
      <c r="Q43" s="73">
        <f t="shared" si="6"/>
        <v>0</v>
      </c>
      <c r="R43" s="73">
        <f t="shared" si="6"/>
        <v>0</v>
      </c>
      <c r="S43" s="73">
        <f t="shared" si="6"/>
        <v>0</v>
      </c>
      <c r="T43" s="74">
        <f t="shared" si="6"/>
        <v>0</v>
      </c>
    </row>
    <row r="44" spans="1:20" s="8" customFormat="1" x14ac:dyDescent="0.25">
      <c r="C44" s="98">
        <f t="shared" si="8"/>
        <v>20</v>
      </c>
      <c r="D44" s="99">
        <f t="shared" si="7"/>
        <v>-15.646022331559386</v>
      </c>
      <c r="E44" s="73">
        <f t="shared" si="5"/>
        <v>-20</v>
      </c>
      <c r="F44" s="132">
        <f t="shared" si="6"/>
        <v>0.83333333333333337</v>
      </c>
      <c r="G44" s="132">
        <f t="shared" si="6"/>
        <v>0.69444444444444442</v>
      </c>
      <c r="H44" s="132">
        <f t="shared" si="6"/>
        <v>0.57870370370370372</v>
      </c>
      <c r="I44" s="132">
        <f t="shared" si="6"/>
        <v>0.48225308641975312</v>
      </c>
      <c r="J44" s="132">
        <f t="shared" si="6"/>
        <v>0.4018775720164609</v>
      </c>
      <c r="K44" s="132">
        <f t="shared" si="6"/>
        <v>0.33489797668038412</v>
      </c>
      <c r="L44" s="132">
        <f t="shared" si="6"/>
        <v>0.27908164723365342</v>
      </c>
      <c r="M44" s="132">
        <f t="shared" si="6"/>
        <v>0.23256803936137788</v>
      </c>
      <c r="N44" s="132">
        <f t="shared" si="6"/>
        <v>0.1938066994678149</v>
      </c>
      <c r="O44" s="132">
        <f t="shared" si="6"/>
        <v>0.32301116577969147</v>
      </c>
      <c r="P44" s="73">
        <f t="shared" si="6"/>
        <v>0</v>
      </c>
      <c r="Q44" s="73">
        <f t="shared" si="6"/>
        <v>0</v>
      </c>
      <c r="R44" s="73">
        <f t="shared" si="6"/>
        <v>0</v>
      </c>
      <c r="S44" s="73">
        <f t="shared" si="6"/>
        <v>0</v>
      </c>
      <c r="T44" s="74">
        <f t="shared" si="6"/>
        <v>0</v>
      </c>
    </row>
    <row r="45" spans="1:20" s="8" customFormat="1" x14ac:dyDescent="0.25">
      <c r="C45" s="98">
        <f t="shared" si="8"/>
        <v>25</v>
      </c>
      <c r="D45" s="99">
        <f t="shared" si="7"/>
        <v>-16.322122547199999</v>
      </c>
      <c r="E45" s="73">
        <f t="shared" si="5"/>
        <v>-20</v>
      </c>
      <c r="F45" s="132">
        <f t="shared" si="6"/>
        <v>0.8</v>
      </c>
      <c r="G45" s="132">
        <f t="shared" si="6"/>
        <v>0.64</v>
      </c>
      <c r="H45" s="132">
        <f t="shared" si="6"/>
        <v>0.51200000000000001</v>
      </c>
      <c r="I45" s="132">
        <f t="shared" si="6"/>
        <v>0.40960000000000002</v>
      </c>
      <c r="J45" s="132">
        <f t="shared" si="6"/>
        <v>0.32768000000000003</v>
      </c>
      <c r="K45" s="132">
        <f t="shared" si="6"/>
        <v>0.26214399999999999</v>
      </c>
      <c r="L45" s="132">
        <f t="shared" si="6"/>
        <v>0.20971519999999999</v>
      </c>
      <c r="M45" s="132">
        <f t="shared" si="6"/>
        <v>0.16777216</v>
      </c>
      <c r="N45" s="132">
        <f t="shared" si="6"/>
        <v>0.13421772800000001</v>
      </c>
      <c r="O45" s="132">
        <f t="shared" si="6"/>
        <v>0.21474836480000001</v>
      </c>
      <c r="P45" s="73">
        <f t="shared" si="6"/>
        <v>0</v>
      </c>
      <c r="Q45" s="73">
        <f t="shared" si="6"/>
        <v>0</v>
      </c>
      <c r="R45" s="73">
        <f t="shared" si="6"/>
        <v>0</v>
      </c>
      <c r="S45" s="73">
        <f t="shared" si="6"/>
        <v>0</v>
      </c>
      <c r="T45" s="74">
        <f t="shared" si="6"/>
        <v>0</v>
      </c>
    </row>
    <row r="46" spans="1:20" s="8" customFormat="1" x14ac:dyDescent="0.25">
      <c r="C46" s="98">
        <f t="shared" si="8"/>
        <v>30</v>
      </c>
      <c r="D46" s="99">
        <f t="shared" si="7"/>
        <v>-16.835922350668277</v>
      </c>
      <c r="E46" s="73">
        <f t="shared" si="5"/>
        <v>-20</v>
      </c>
      <c r="F46" s="132">
        <f t="shared" si="6"/>
        <v>0.76923076923076916</v>
      </c>
      <c r="G46" s="132">
        <f t="shared" si="6"/>
        <v>0.59171597633136086</v>
      </c>
      <c r="H46" s="132">
        <f t="shared" si="6"/>
        <v>0.45516613563950831</v>
      </c>
      <c r="I46" s="132">
        <f t="shared" si="6"/>
        <v>0.35012779664577565</v>
      </c>
      <c r="J46" s="132">
        <f t="shared" si="6"/>
        <v>0.26932907434290432</v>
      </c>
      <c r="K46" s="132">
        <f t="shared" si="6"/>
        <v>0.20717621103300329</v>
      </c>
      <c r="L46" s="132">
        <f t="shared" si="6"/>
        <v>0.1593663161792333</v>
      </c>
      <c r="M46" s="132">
        <f t="shared" si="6"/>
        <v>0.12258947398402563</v>
      </c>
      <c r="N46" s="132">
        <f t="shared" si="6"/>
        <v>9.4299595372327405E-2</v>
      </c>
      <c r="O46" s="132">
        <f t="shared" si="6"/>
        <v>0.14507630057281137</v>
      </c>
      <c r="P46" s="73">
        <f t="shared" si="6"/>
        <v>0</v>
      </c>
      <c r="Q46" s="73">
        <f t="shared" si="6"/>
        <v>0</v>
      </c>
      <c r="R46" s="73">
        <f t="shared" si="6"/>
        <v>0</v>
      </c>
      <c r="S46" s="73">
        <f t="shared" si="6"/>
        <v>0</v>
      </c>
      <c r="T46" s="74">
        <f t="shared" si="6"/>
        <v>0</v>
      </c>
    </row>
    <row r="47" spans="1:20" s="8" customFormat="1" x14ac:dyDescent="0.25">
      <c r="C47" s="98">
        <f t="shared" si="8"/>
        <v>35</v>
      </c>
      <c r="D47" s="99">
        <f t="shared" si="7"/>
        <v>-17.235222183855608</v>
      </c>
      <c r="E47" s="73">
        <f t="shared" si="5"/>
        <v>-20</v>
      </c>
      <c r="F47" s="132">
        <f t="shared" si="6"/>
        <v>0.7407407407407407</v>
      </c>
      <c r="G47" s="132">
        <f t="shared" si="6"/>
        <v>0.5486968449931412</v>
      </c>
      <c r="H47" s="132">
        <f t="shared" si="6"/>
        <v>0.40644210740232684</v>
      </c>
      <c r="I47" s="132">
        <f t="shared" si="6"/>
        <v>0.30106822770542724</v>
      </c>
      <c r="J47" s="132">
        <f t="shared" si="6"/>
        <v>0.22301350200402015</v>
      </c>
      <c r="K47" s="132">
        <f t="shared" si="6"/>
        <v>0.16519518666964456</v>
      </c>
      <c r="L47" s="132">
        <f t="shared" si="6"/>
        <v>0.12236680494047744</v>
      </c>
      <c r="M47" s="132">
        <f t="shared" si="6"/>
        <v>9.0642077733686988E-2</v>
      </c>
      <c r="N47" s="132">
        <f t="shared" si="6"/>
        <v>6.7142279802731103E-2</v>
      </c>
      <c r="O47" s="132">
        <f t="shared" si="6"/>
        <v>9.9470044152194209E-2</v>
      </c>
      <c r="P47" s="73">
        <f t="shared" si="6"/>
        <v>0</v>
      </c>
      <c r="Q47" s="73">
        <f t="shared" si="6"/>
        <v>0</v>
      </c>
      <c r="R47" s="73">
        <f t="shared" si="6"/>
        <v>0</v>
      </c>
      <c r="S47" s="73">
        <f t="shared" si="6"/>
        <v>0</v>
      </c>
      <c r="T47" s="74">
        <f t="shared" si="6"/>
        <v>0</v>
      </c>
    </row>
    <row r="48" spans="1:20" s="8" customFormat="1" x14ac:dyDescent="0.25">
      <c r="C48" s="98">
        <f t="shared" si="8"/>
        <v>40</v>
      </c>
      <c r="D48" s="99">
        <f t="shared" si="7"/>
        <v>-17.551857419550409</v>
      </c>
      <c r="E48" s="73">
        <f t="shared" si="5"/>
        <v>-20</v>
      </c>
      <c r="F48" s="132">
        <f t="shared" si="6"/>
        <v>0.7142857142857143</v>
      </c>
      <c r="G48" s="132">
        <f t="shared" si="6"/>
        <v>0.51020408163265318</v>
      </c>
      <c r="H48" s="132">
        <f t="shared" si="6"/>
        <v>0.36443148688046656</v>
      </c>
      <c r="I48" s="132">
        <f t="shared" si="6"/>
        <v>0.26030820491461898</v>
      </c>
      <c r="J48" s="132">
        <f t="shared" si="6"/>
        <v>0.18593443208187072</v>
      </c>
      <c r="K48" s="132">
        <f t="shared" si="6"/>
        <v>0.13281030862990767</v>
      </c>
      <c r="L48" s="132">
        <f t="shared" si="6"/>
        <v>9.4864506164219778E-2</v>
      </c>
      <c r="M48" s="132">
        <f t="shared" si="6"/>
        <v>6.776036154587127E-2</v>
      </c>
      <c r="N48" s="132">
        <f t="shared" si="6"/>
        <v>4.8400258247050909E-2</v>
      </c>
      <c r="O48" s="132">
        <f t="shared" si="6"/>
        <v>6.9143226067215582E-2</v>
      </c>
      <c r="P48" s="73">
        <f t="shared" si="6"/>
        <v>0</v>
      </c>
      <c r="Q48" s="73">
        <f t="shared" si="6"/>
        <v>0</v>
      </c>
      <c r="R48" s="73">
        <f t="shared" si="6"/>
        <v>0</v>
      </c>
      <c r="S48" s="73">
        <f t="shared" si="6"/>
        <v>0</v>
      </c>
      <c r="T48" s="74">
        <f t="shared" si="6"/>
        <v>0</v>
      </c>
    </row>
    <row r="49" spans="1:20" s="8" customFormat="1" x14ac:dyDescent="0.25">
      <c r="C49" s="98">
        <f t="shared" si="8"/>
        <v>45</v>
      </c>
      <c r="D49" s="99">
        <f t="shared" si="7"/>
        <v>-17.807526625824384</v>
      </c>
      <c r="E49" s="73">
        <f t="shared" si="5"/>
        <v>-20</v>
      </c>
      <c r="F49" s="132">
        <f t="shared" si="6"/>
        <v>0.68965517241379315</v>
      </c>
      <c r="G49" s="132">
        <f t="shared" si="6"/>
        <v>0.47562425683709869</v>
      </c>
      <c r="H49" s="132">
        <f t="shared" si="6"/>
        <v>0.32801672885317151</v>
      </c>
      <c r="I49" s="132">
        <f t="shared" si="6"/>
        <v>0.22621843369184244</v>
      </c>
      <c r="J49" s="132">
        <f t="shared" si="6"/>
        <v>0.15601271289092583</v>
      </c>
      <c r="K49" s="132">
        <f t="shared" si="6"/>
        <v>0.10759497440753504</v>
      </c>
      <c r="L49" s="132">
        <f t="shared" si="6"/>
        <v>7.4203430625886246E-2</v>
      </c>
      <c r="M49" s="132">
        <f t="shared" si="6"/>
        <v>5.1174779741990507E-2</v>
      </c>
      <c r="N49" s="132">
        <f t="shared" si="6"/>
        <v>3.5292951546200352E-2</v>
      </c>
      <c r="O49" s="132">
        <f t="shared" si="6"/>
        <v>4.8679933167172902E-2</v>
      </c>
      <c r="P49" s="73">
        <f t="shared" si="6"/>
        <v>0</v>
      </c>
      <c r="Q49" s="73">
        <f t="shared" si="6"/>
        <v>0</v>
      </c>
      <c r="R49" s="73">
        <f t="shared" si="6"/>
        <v>0</v>
      </c>
      <c r="S49" s="73">
        <f t="shared" si="6"/>
        <v>0</v>
      </c>
      <c r="T49" s="74">
        <f t="shared" si="6"/>
        <v>0</v>
      </c>
    </row>
    <row r="50" spans="1:20" s="8" customFormat="1" x14ac:dyDescent="0.25">
      <c r="C50" s="102">
        <f t="shared" si="8"/>
        <v>50</v>
      </c>
      <c r="D50" s="103">
        <f t="shared" si="7"/>
        <v>-18.017341529915832</v>
      </c>
      <c r="E50" s="77">
        <f t="shared" si="5"/>
        <v>-20</v>
      </c>
      <c r="F50" s="134">
        <f t="shared" si="6"/>
        <v>0.66666666666666663</v>
      </c>
      <c r="G50" s="134">
        <f t="shared" si="6"/>
        <v>0.44444444444444442</v>
      </c>
      <c r="H50" s="134">
        <f t="shared" si="6"/>
        <v>0.29629629629629628</v>
      </c>
      <c r="I50" s="134">
        <f t="shared" si="6"/>
        <v>0.19753086419753085</v>
      </c>
      <c r="J50" s="134">
        <f t="shared" si="6"/>
        <v>0.13168724279835392</v>
      </c>
      <c r="K50" s="134">
        <f t="shared" si="6"/>
        <v>8.77914951989026E-2</v>
      </c>
      <c r="L50" s="134">
        <f t="shared" si="6"/>
        <v>5.8527663465935069E-2</v>
      </c>
      <c r="M50" s="134">
        <f t="shared" si="6"/>
        <v>3.9018442310623382E-2</v>
      </c>
      <c r="N50" s="134">
        <f t="shared" si="6"/>
        <v>2.6012294873748919E-2</v>
      </c>
      <c r="O50" s="134">
        <f t="shared" si="6"/>
        <v>3.4683059831665225E-2</v>
      </c>
      <c r="P50" s="77">
        <f t="shared" si="6"/>
        <v>0</v>
      </c>
      <c r="Q50" s="77">
        <f t="shared" si="6"/>
        <v>0</v>
      </c>
      <c r="R50" s="77">
        <f t="shared" si="6"/>
        <v>0</v>
      </c>
      <c r="S50" s="77">
        <f t="shared" si="6"/>
        <v>0</v>
      </c>
      <c r="T50" s="78">
        <f t="shared" si="6"/>
        <v>0</v>
      </c>
    </row>
    <row r="51" spans="1:20" s="8" customFormat="1" x14ac:dyDescent="0.25">
      <c r="D51" s="104"/>
      <c r="F51" s="105"/>
      <c r="G51" s="105"/>
      <c r="H51" s="105"/>
      <c r="I51" s="105"/>
      <c r="J51" s="105"/>
      <c r="K51" s="105"/>
      <c r="L51" s="105"/>
      <c r="M51" s="105"/>
      <c r="N51" s="105"/>
      <c r="O51" s="105"/>
    </row>
    <row r="52" spans="1:20" s="8" customFormat="1" ht="13" x14ac:dyDescent="0.25">
      <c r="C52" s="147" t="s">
        <v>22</v>
      </c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9"/>
    </row>
    <row r="53" spans="1:20" s="8" customFormat="1" ht="13" x14ac:dyDescent="0.25"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</row>
    <row r="54" spans="1:20" s="8" customFormat="1" x14ac:dyDescent="0.25">
      <c r="D54" s="107"/>
    </row>
    <row r="55" spans="1:20" s="108" customFormat="1" ht="20.149999999999999" customHeight="1" x14ac:dyDescent="0.25">
      <c r="A55" s="171" t="s">
        <v>30</v>
      </c>
      <c r="B55" s="172"/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3"/>
    </row>
    <row r="56" spans="1:20" s="8" customFormat="1" ht="13" x14ac:dyDescent="0.25">
      <c r="A56" s="71"/>
      <c r="B56" s="71"/>
      <c r="D56" s="107"/>
      <c r="G56" s="71"/>
    </row>
    <row r="57" spans="1:20" s="8" customFormat="1" ht="13" x14ac:dyDescent="0.25">
      <c r="D57" s="109"/>
      <c r="E57" s="147" t="s">
        <v>18</v>
      </c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9"/>
    </row>
    <row r="58" spans="1:20" s="8" customFormat="1" ht="13" x14ac:dyDescent="0.25">
      <c r="D58" s="107"/>
      <c r="E58" s="5">
        <v>0</v>
      </c>
      <c r="F58" s="6">
        <v>1</v>
      </c>
      <c r="G58" s="6">
        <v>2</v>
      </c>
      <c r="H58" s="6">
        <v>3</v>
      </c>
      <c r="I58" s="6">
        <v>4</v>
      </c>
      <c r="J58" s="6">
        <v>5</v>
      </c>
      <c r="K58" s="6">
        <v>6</v>
      </c>
      <c r="L58" s="6">
        <v>7</v>
      </c>
      <c r="M58" s="6">
        <v>8</v>
      </c>
      <c r="N58" s="6">
        <v>9</v>
      </c>
      <c r="O58" s="6">
        <v>10</v>
      </c>
      <c r="P58" s="6">
        <v>11</v>
      </c>
      <c r="Q58" s="6">
        <v>12</v>
      </c>
      <c r="R58" s="6">
        <v>13</v>
      </c>
      <c r="S58" s="6">
        <v>14</v>
      </c>
      <c r="T58" s="7">
        <v>15</v>
      </c>
    </row>
    <row r="59" spans="1:20" s="8" customFormat="1" x14ac:dyDescent="0.25">
      <c r="B59" s="155" t="s">
        <v>0</v>
      </c>
      <c r="C59" s="156"/>
      <c r="D59" s="157"/>
      <c r="E59" s="146">
        <f>-(D12)</f>
        <v>-10</v>
      </c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2"/>
    </row>
    <row r="60" spans="1:20" s="8" customFormat="1" x14ac:dyDescent="0.25">
      <c r="B60" s="167" t="s">
        <v>36</v>
      </c>
      <c r="C60" s="168"/>
      <c r="D60" s="169"/>
      <c r="E60" s="143"/>
      <c r="F60" s="144">
        <f>IF($D$14=F58,$D$16,0)</f>
        <v>0</v>
      </c>
      <c r="G60" s="144">
        <f t="shared" ref="G60:T60" si="9">IF($D$14=G58,$D$16,0)</f>
        <v>0</v>
      </c>
      <c r="H60" s="144">
        <f t="shared" si="9"/>
        <v>0</v>
      </c>
      <c r="I60" s="144">
        <f t="shared" si="9"/>
        <v>0</v>
      </c>
      <c r="J60" s="144">
        <f t="shared" si="9"/>
        <v>0</v>
      </c>
      <c r="K60" s="144">
        <f t="shared" si="9"/>
        <v>0</v>
      </c>
      <c r="L60" s="144">
        <f t="shared" si="9"/>
        <v>0</v>
      </c>
      <c r="M60" s="144">
        <f t="shared" si="9"/>
        <v>0</v>
      </c>
      <c r="N60" s="144">
        <f t="shared" si="9"/>
        <v>0</v>
      </c>
      <c r="O60" s="144">
        <f>IF($D$14=O58,$D$16,0)</f>
        <v>1</v>
      </c>
      <c r="P60" s="144">
        <f t="shared" si="9"/>
        <v>0</v>
      </c>
      <c r="Q60" s="144">
        <f t="shared" si="9"/>
        <v>0</v>
      </c>
      <c r="R60" s="144">
        <f t="shared" si="9"/>
        <v>0</v>
      </c>
      <c r="S60" s="144">
        <f t="shared" si="9"/>
        <v>0</v>
      </c>
      <c r="T60" s="145">
        <f t="shared" si="9"/>
        <v>0</v>
      </c>
    </row>
    <row r="61" spans="1:20" s="8" customFormat="1" x14ac:dyDescent="0.25">
      <c r="B61" s="158" t="s">
        <v>10</v>
      </c>
      <c r="C61" s="159"/>
      <c r="D61" s="160"/>
      <c r="E61" s="110">
        <f>-D13</f>
        <v>-10</v>
      </c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82"/>
      <c r="Q61" s="82"/>
      <c r="R61" s="82"/>
      <c r="S61" s="82"/>
      <c r="T61" s="100"/>
    </row>
    <row r="62" spans="1:20" s="8" customFormat="1" x14ac:dyDescent="0.25">
      <c r="B62" s="158" t="s">
        <v>15</v>
      </c>
      <c r="C62" s="159"/>
      <c r="D62" s="160"/>
      <c r="E62" s="98"/>
      <c r="F62" s="73">
        <f t="shared" ref="F62:T62" si="10">IF($D$14+1-F58&gt;0,$D$15,0)</f>
        <v>1</v>
      </c>
      <c r="G62" s="73">
        <f t="shared" si="10"/>
        <v>1</v>
      </c>
      <c r="H62" s="73">
        <f t="shared" si="10"/>
        <v>1</v>
      </c>
      <c r="I62" s="73">
        <f t="shared" si="10"/>
        <v>1</v>
      </c>
      <c r="J62" s="73">
        <f t="shared" si="10"/>
        <v>1</v>
      </c>
      <c r="K62" s="73">
        <f t="shared" si="10"/>
        <v>1</v>
      </c>
      <c r="L62" s="73">
        <f t="shared" si="10"/>
        <v>1</v>
      </c>
      <c r="M62" s="73">
        <f t="shared" si="10"/>
        <v>1</v>
      </c>
      <c r="N62" s="73">
        <f t="shared" si="10"/>
        <v>1</v>
      </c>
      <c r="O62" s="73">
        <f t="shared" si="10"/>
        <v>1</v>
      </c>
      <c r="P62" s="73">
        <f t="shared" si="10"/>
        <v>0</v>
      </c>
      <c r="Q62" s="73">
        <f t="shared" si="10"/>
        <v>0</v>
      </c>
      <c r="R62" s="73">
        <f t="shared" si="10"/>
        <v>0</v>
      </c>
      <c r="S62" s="73">
        <f t="shared" si="10"/>
        <v>0</v>
      </c>
      <c r="T62" s="74">
        <f t="shared" si="10"/>
        <v>0</v>
      </c>
    </row>
    <row r="63" spans="1:20" s="8" customFormat="1" x14ac:dyDescent="0.25">
      <c r="B63" s="158" t="s">
        <v>16</v>
      </c>
      <c r="C63" s="159"/>
      <c r="D63" s="160"/>
      <c r="E63" s="72">
        <f>-E61*$D$18</f>
        <v>2.5</v>
      </c>
      <c r="F63" s="73">
        <f>-F62*$D$18</f>
        <v>-0.25</v>
      </c>
      <c r="G63" s="73">
        <f t="shared" ref="G63:M63" si="11">-G62*$D$18</f>
        <v>-0.25</v>
      </c>
      <c r="H63" s="73">
        <f t="shared" si="11"/>
        <v>-0.25</v>
      </c>
      <c r="I63" s="73">
        <f t="shared" si="11"/>
        <v>-0.25</v>
      </c>
      <c r="J63" s="73">
        <f t="shared" si="11"/>
        <v>-0.25</v>
      </c>
      <c r="K63" s="73">
        <f t="shared" si="11"/>
        <v>-0.25</v>
      </c>
      <c r="L63" s="73">
        <f t="shared" si="11"/>
        <v>-0.25</v>
      </c>
      <c r="M63" s="73">
        <f t="shared" si="11"/>
        <v>-0.25</v>
      </c>
      <c r="N63" s="73">
        <f t="shared" ref="N63:T63" si="12">-N62*$D$18</f>
        <v>-0.25</v>
      </c>
      <c r="O63" s="73">
        <f t="shared" si="12"/>
        <v>-0.25</v>
      </c>
      <c r="P63" s="73">
        <f t="shared" si="12"/>
        <v>0</v>
      </c>
      <c r="Q63" s="73">
        <f t="shared" si="12"/>
        <v>0</v>
      </c>
      <c r="R63" s="73">
        <f t="shared" si="12"/>
        <v>0</v>
      </c>
      <c r="S63" s="73">
        <f t="shared" si="12"/>
        <v>0</v>
      </c>
      <c r="T63" s="74">
        <f t="shared" si="12"/>
        <v>0</v>
      </c>
    </row>
    <row r="64" spans="1:20" s="8" customFormat="1" x14ac:dyDescent="0.25">
      <c r="B64" s="158" t="s">
        <v>6</v>
      </c>
      <c r="C64" s="159"/>
      <c r="D64" s="160"/>
      <c r="E64" s="112"/>
      <c r="F64" s="136">
        <f t="shared" ref="F64:T64" si="13">IF($D$17+1-F$58&gt;0,($D$12/$D$17),0)</f>
        <v>2</v>
      </c>
      <c r="G64" s="136">
        <f t="shared" si="13"/>
        <v>2</v>
      </c>
      <c r="H64" s="136">
        <f t="shared" si="13"/>
        <v>2</v>
      </c>
      <c r="I64" s="136">
        <f t="shared" si="13"/>
        <v>2</v>
      </c>
      <c r="J64" s="136">
        <f t="shared" si="13"/>
        <v>2</v>
      </c>
      <c r="K64" s="136">
        <f t="shared" si="13"/>
        <v>0</v>
      </c>
      <c r="L64" s="136">
        <f t="shared" si="13"/>
        <v>0</v>
      </c>
      <c r="M64" s="136">
        <f t="shared" si="13"/>
        <v>0</v>
      </c>
      <c r="N64" s="136">
        <f t="shared" si="13"/>
        <v>0</v>
      </c>
      <c r="O64" s="136">
        <f t="shared" si="13"/>
        <v>0</v>
      </c>
      <c r="P64" s="136">
        <f t="shared" si="13"/>
        <v>0</v>
      </c>
      <c r="Q64" s="136">
        <f t="shared" si="13"/>
        <v>0</v>
      </c>
      <c r="R64" s="136">
        <f t="shared" si="13"/>
        <v>0</v>
      </c>
      <c r="S64" s="136">
        <f t="shared" si="13"/>
        <v>0</v>
      </c>
      <c r="T64" s="137">
        <f t="shared" si="13"/>
        <v>0</v>
      </c>
    </row>
    <row r="65" spans="1:24" s="8" customFormat="1" x14ac:dyDescent="0.25">
      <c r="B65" s="161" t="s">
        <v>17</v>
      </c>
      <c r="C65" s="162"/>
      <c r="D65" s="163"/>
      <c r="E65" s="102"/>
      <c r="F65" s="77">
        <f t="shared" ref="F65:T65" si="14">IF(F$64&gt;0,F64*$D$18,0)</f>
        <v>0.5</v>
      </c>
      <c r="G65" s="77">
        <f t="shared" si="14"/>
        <v>0.5</v>
      </c>
      <c r="H65" s="77">
        <f t="shared" si="14"/>
        <v>0.5</v>
      </c>
      <c r="I65" s="77">
        <f t="shared" si="14"/>
        <v>0.5</v>
      </c>
      <c r="J65" s="77">
        <f t="shared" si="14"/>
        <v>0.5</v>
      </c>
      <c r="K65" s="77">
        <f t="shared" si="14"/>
        <v>0</v>
      </c>
      <c r="L65" s="77">
        <f t="shared" si="14"/>
        <v>0</v>
      </c>
      <c r="M65" s="77">
        <f t="shared" si="14"/>
        <v>0</v>
      </c>
      <c r="N65" s="77">
        <f t="shared" si="14"/>
        <v>0</v>
      </c>
      <c r="O65" s="77">
        <f t="shared" si="14"/>
        <v>0</v>
      </c>
      <c r="P65" s="77">
        <f t="shared" si="14"/>
        <v>0</v>
      </c>
      <c r="Q65" s="77">
        <f t="shared" si="14"/>
        <v>0</v>
      </c>
      <c r="R65" s="77">
        <f t="shared" si="14"/>
        <v>0</v>
      </c>
      <c r="S65" s="77">
        <f t="shared" si="14"/>
        <v>0</v>
      </c>
      <c r="T65" s="78">
        <f t="shared" si="14"/>
        <v>0</v>
      </c>
    </row>
    <row r="66" spans="1:24" s="8" customFormat="1" x14ac:dyDescent="0.25">
      <c r="B66" s="164" t="s">
        <v>2</v>
      </c>
      <c r="C66" s="165"/>
      <c r="D66" s="166"/>
      <c r="E66" s="79">
        <f>SUM(E59:E65)</f>
        <v>-17.5</v>
      </c>
      <c r="F66" s="113">
        <f>SUM(F59:F65)-F64</f>
        <v>1.25</v>
      </c>
      <c r="G66" s="113">
        <f t="shared" ref="G66:O66" si="15">SUM(G59:G65)-G64</f>
        <v>1.25</v>
      </c>
      <c r="H66" s="113">
        <f t="shared" si="15"/>
        <v>1.25</v>
      </c>
      <c r="I66" s="113">
        <f t="shared" si="15"/>
        <v>1.25</v>
      </c>
      <c r="J66" s="113">
        <f t="shared" si="15"/>
        <v>1.25</v>
      </c>
      <c r="K66" s="113">
        <f t="shared" si="15"/>
        <v>0.75</v>
      </c>
      <c r="L66" s="113">
        <f t="shared" si="15"/>
        <v>0.75</v>
      </c>
      <c r="M66" s="113">
        <f t="shared" si="15"/>
        <v>0.75</v>
      </c>
      <c r="N66" s="113">
        <f t="shared" si="15"/>
        <v>0.75</v>
      </c>
      <c r="O66" s="113">
        <f t="shared" si="15"/>
        <v>1.75</v>
      </c>
      <c r="P66" s="113">
        <f>SUM(P59:P65)-P64</f>
        <v>0</v>
      </c>
      <c r="Q66" s="113">
        <f>SUM(Q59:Q65)-Q64</f>
        <v>0</v>
      </c>
      <c r="R66" s="113">
        <f>SUM(R59:R65)-R64</f>
        <v>0</v>
      </c>
      <c r="S66" s="113">
        <f>SUM(S59:S65)-S64</f>
        <v>0</v>
      </c>
      <c r="T66" s="114">
        <f>SUM(T59:T65)-T64</f>
        <v>0</v>
      </c>
    </row>
    <row r="67" spans="1:24" s="8" customFormat="1" ht="13" x14ac:dyDescent="0.25">
      <c r="A67" s="71"/>
      <c r="B67" s="71"/>
      <c r="C67" s="71"/>
      <c r="D67" s="107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</row>
    <row r="68" spans="1:24" s="84" customFormat="1" ht="13" x14ac:dyDescent="0.25">
      <c r="A68" s="115" t="s">
        <v>21</v>
      </c>
      <c r="B68" s="116"/>
      <c r="C68" s="116"/>
      <c r="D68" s="117"/>
      <c r="E68" s="118"/>
      <c r="F68" s="83"/>
      <c r="G68" s="83"/>
    </row>
    <row r="69" spans="1:24" s="70" customFormat="1" ht="13.5" customHeight="1" x14ac:dyDescent="0.25">
      <c r="A69" s="119" t="s">
        <v>19</v>
      </c>
      <c r="B69" s="120" t="s">
        <v>24</v>
      </c>
      <c r="C69" s="121">
        <f>IRR(E69:T69)</f>
        <v>-7.7931355775460842E-2</v>
      </c>
      <c r="D69" s="122">
        <f>SUM(E69:T69)</f>
        <v>-6.5</v>
      </c>
      <c r="E69" s="123">
        <f t="shared" ref="E69:T69" si="16">(SUM(E$59:E$65)-E$64)/POWER(1+$C70/100,E$58)</f>
        <v>-17.5</v>
      </c>
      <c r="F69" s="124">
        <f t="shared" si="16"/>
        <v>1.25</v>
      </c>
      <c r="G69" s="124">
        <f t="shared" si="16"/>
        <v>1.25</v>
      </c>
      <c r="H69" s="125">
        <f t="shared" si="16"/>
        <v>1.25</v>
      </c>
      <c r="I69" s="125">
        <f t="shared" si="16"/>
        <v>1.25</v>
      </c>
      <c r="J69" s="125">
        <f t="shared" si="16"/>
        <v>1.25</v>
      </c>
      <c r="K69" s="125">
        <f t="shared" si="16"/>
        <v>0.75</v>
      </c>
      <c r="L69" s="125">
        <f t="shared" si="16"/>
        <v>0.75</v>
      </c>
      <c r="M69" s="125">
        <f t="shared" si="16"/>
        <v>0.75</v>
      </c>
      <c r="N69" s="125">
        <f t="shared" si="16"/>
        <v>0.75</v>
      </c>
      <c r="O69" s="125">
        <f t="shared" si="16"/>
        <v>1.75</v>
      </c>
      <c r="P69" s="125">
        <f t="shared" si="16"/>
        <v>0</v>
      </c>
      <c r="Q69" s="125">
        <f t="shared" si="16"/>
        <v>0</v>
      </c>
      <c r="R69" s="125">
        <f t="shared" si="16"/>
        <v>0</v>
      </c>
      <c r="S69" s="125">
        <f t="shared" si="16"/>
        <v>0</v>
      </c>
      <c r="T69" s="125">
        <f t="shared" si="16"/>
        <v>0</v>
      </c>
      <c r="X69" s="126"/>
    </row>
    <row r="70" spans="1:24" s="8" customFormat="1" x14ac:dyDescent="0.25">
      <c r="C70" s="90">
        <v>0</v>
      </c>
      <c r="D70" s="12"/>
    </row>
    <row r="71" spans="1:24" s="8" customFormat="1" x14ac:dyDescent="0.25">
      <c r="A71" s="94" t="s">
        <v>32</v>
      </c>
    </row>
    <row r="72" spans="1:24" s="8" customFormat="1" ht="13" x14ac:dyDescent="0.25">
      <c r="A72" s="127"/>
    </row>
    <row r="73" spans="1:24" s="8" customFormat="1" ht="20.149999999999999" customHeight="1" x14ac:dyDescent="0.25">
      <c r="C73" s="153" t="s">
        <v>1</v>
      </c>
      <c r="D73" s="154" t="s">
        <v>31</v>
      </c>
      <c r="E73" s="150" t="s">
        <v>18</v>
      </c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1"/>
      <c r="R73" s="151"/>
      <c r="S73" s="151"/>
      <c r="T73" s="152"/>
    </row>
    <row r="74" spans="1:24" s="8" customFormat="1" x14ac:dyDescent="0.25">
      <c r="C74" s="153"/>
      <c r="D74" s="154"/>
      <c r="E74" s="9">
        <v>0</v>
      </c>
      <c r="F74" s="10">
        <v>1</v>
      </c>
      <c r="G74" s="10">
        <v>2</v>
      </c>
      <c r="H74" s="10">
        <v>3</v>
      </c>
      <c r="I74" s="10">
        <v>4</v>
      </c>
      <c r="J74" s="10">
        <v>5</v>
      </c>
      <c r="K74" s="10">
        <v>6</v>
      </c>
      <c r="L74" s="10">
        <v>7</v>
      </c>
      <c r="M74" s="10">
        <v>8</v>
      </c>
      <c r="N74" s="10">
        <v>9</v>
      </c>
      <c r="O74" s="10">
        <v>10</v>
      </c>
      <c r="P74" s="10">
        <v>11</v>
      </c>
      <c r="Q74" s="10">
        <v>12</v>
      </c>
      <c r="R74" s="10">
        <v>13</v>
      </c>
      <c r="S74" s="10">
        <v>14</v>
      </c>
      <c r="T74" s="11">
        <v>15</v>
      </c>
    </row>
    <row r="75" spans="1:24" s="8" customFormat="1" x14ac:dyDescent="0.25">
      <c r="C75" s="95">
        <v>0</v>
      </c>
      <c r="D75" s="96">
        <f>SUM(E75:T75)</f>
        <v>-6.5</v>
      </c>
      <c r="E75" s="130">
        <f t="shared" ref="E75:T85" si="17">(SUM(E$59:E$65)-E$64)/POWER(1+$C75/100,E$58)</f>
        <v>-17.5</v>
      </c>
      <c r="F75" s="130">
        <f t="shared" si="17"/>
        <v>1.25</v>
      </c>
      <c r="G75" s="130">
        <f t="shared" si="17"/>
        <v>1.25</v>
      </c>
      <c r="H75" s="130">
        <f t="shared" si="17"/>
        <v>1.25</v>
      </c>
      <c r="I75" s="130">
        <f t="shared" si="17"/>
        <v>1.25</v>
      </c>
      <c r="J75" s="130">
        <f t="shared" si="17"/>
        <v>1.25</v>
      </c>
      <c r="K75" s="130">
        <f t="shared" si="17"/>
        <v>0.75</v>
      </c>
      <c r="L75" s="130">
        <f t="shared" si="17"/>
        <v>0.75</v>
      </c>
      <c r="M75" s="130">
        <f t="shared" si="17"/>
        <v>0.75</v>
      </c>
      <c r="N75" s="130">
        <f t="shared" si="17"/>
        <v>0.75</v>
      </c>
      <c r="O75" s="130">
        <f t="shared" si="17"/>
        <v>1.75</v>
      </c>
      <c r="P75" s="130">
        <f t="shared" si="17"/>
        <v>0</v>
      </c>
      <c r="Q75" s="130">
        <f t="shared" si="17"/>
        <v>0</v>
      </c>
      <c r="R75" s="130">
        <f t="shared" si="17"/>
        <v>0</v>
      </c>
      <c r="S75" s="130">
        <f t="shared" si="17"/>
        <v>0</v>
      </c>
      <c r="T75" s="131">
        <f t="shared" si="17"/>
        <v>0</v>
      </c>
    </row>
    <row r="76" spans="1:24" s="8" customFormat="1" x14ac:dyDescent="0.25">
      <c r="C76" s="98">
        <f>C75+5</f>
        <v>5</v>
      </c>
      <c r="D76" s="99">
        <f t="shared" ref="D76:D85" si="18">SUM(E76:T76)</f>
        <v>-8.9300472142552199</v>
      </c>
      <c r="E76" s="132">
        <f t="shared" si="17"/>
        <v>-17.5</v>
      </c>
      <c r="F76" s="132">
        <f t="shared" si="17"/>
        <v>1.1904761904761905</v>
      </c>
      <c r="G76" s="132">
        <f t="shared" si="17"/>
        <v>1.1337868480725624</v>
      </c>
      <c r="H76" s="132">
        <f t="shared" si="17"/>
        <v>1.0797969981643449</v>
      </c>
      <c r="I76" s="132">
        <f t="shared" si="17"/>
        <v>1.0283780934898525</v>
      </c>
      <c r="J76" s="132">
        <f t="shared" si="17"/>
        <v>0.97940770808557365</v>
      </c>
      <c r="K76" s="132">
        <f t="shared" si="17"/>
        <v>0.55966154747747077</v>
      </c>
      <c r="L76" s="132">
        <f t="shared" si="17"/>
        <v>0.53301099759759107</v>
      </c>
      <c r="M76" s="132">
        <f t="shared" si="17"/>
        <v>0.50762952152151541</v>
      </c>
      <c r="N76" s="132">
        <f t="shared" si="17"/>
        <v>0.48345668716334794</v>
      </c>
      <c r="O76" s="132">
        <f t="shared" si="17"/>
        <v>1.0743481936963288</v>
      </c>
      <c r="P76" s="132">
        <f t="shared" si="17"/>
        <v>0</v>
      </c>
      <c r="Q76" s="132">
        <f t="shared" si="17"/>
        <v>0</v>
      </c>
      <c r="R76" s="132">
        <f t="shared" si="17"/>
        <v>0</v>
      </c>
      <c r="S76" s="132">
        <f t="shared" si="17"/>
        <v>0</v>
      </c>
      <c r="T76" s="133">
        <f t="shared" si="17"/>
        <v>0</v>
      </c>
    </row>
    <row r="77" spans="1:24" s="8" customFormat="1" x14ac:dyDescent="0.25">
      <c r="C77" s="98">
        <f t="shared" ref="C77:C85" si="19">C76+5</f>
        <v>10</v>
      </c>
      <c r="D77" s="99">
        <f t="shared" si="18"/>
        <v>-10.610637996587734</v>
      </c>
      <c r="E77" s="132">
        <f t="shared" si="17"/>
        <v>-17.5</v>
      </c>
      <c r="F77" s="132">
        <f t="shared" si="17"/>
        <v>1.1363636363636362</v>
      </c>
      <c r="G77" s="132">
        <f t="shared" si="17"/>
        <v>1.0330578512396693</v>
      </c>
      <c r="H77" s="132">
        <f t="shared" si="17"/>
        <v>0.93914350112697187</v>
      </c>
      <c r="I77" s="132">
        <f t="shared" si="17"/>
        <v>0.85376681920633812</v>
      </c>
      <c r="J77" s="132">
        <f t="shared" si="17"/>
        <v>0.77615165382394369</v>
      </c>
      <c r="K77" s="132">
        <f t="shared" si="17"/>
        <v>0.42335544754033289</v>
      </c>
      <c r="L77" s="132">
        <f t="shared" si="17"/>
        <v>0.38486858867302981</v>
      </c>
      <c r="M77" s="132">
        <f t="shared" si="17"/>
        <v>0.34988053515729989</v>
      </c>
      <c r="N77" s="132">
        <f t="shared" si="17"/>
        <v>0.31807321377936348</v>
      </c>
      <c r="O77" s="132">
        <f t="shared" si="17"/>
        <v>0.67470075650168004</v>
      </c>
      <c r="P77" s="132">
        <f t="shared" si="17"/>
        <v>0</v>
      </c>
      <c r="Q77" s="132">
        <f t="shared" si="17"/>
        <v>0</v>
      </c>
      <c r="R77" s="132">
        <f t="shared" si="17"/>
        <v>0</v>
      </c>
      <c r="S77" s="132">
        <f t="shared" si="17"/>
        <v>0</v>
      </c>
      <c r="T77" s="133">
        <f t="shared" si="17"/>
        <v>0</v>
      </c>
    </row>
    <row r="78" spans="1:24" s="8" customFormat="1" x14ac:dyDescent="0.25">
      <c r="C78" s="98">
        <f t="shared" si="19"/>
        <v>15</v>
      </c>
      <c r="D78" s="99">
        <f t="shared" si="18"/>
        <v>-11.812661275481764</v>
      </c>
      <c r="E78" s="132">
        <f t="shared" si="17"/>
        <v>-17.5</v>
      </c>
      <c r="F78" s="132">
        <f t="shared" si="17"/>
        <v>1.0869565217391306</v>
      </c>
      <c r="G78" s="132">
        <f t="shared" si="17"/>
        <v>0.94517958412098313</v>
      </c>
      <c r="H78" s="132">
        <f t="shared" si="17"/>
        <v>0.82189529053998545</v>
      </c>
      <c r="I78" s="132">
        <f t="shared" si="17"/>
        <v>0.71469155699129172</v>
      </c>
      <c r="J78" s="132">
        <f t="shared" si="17"/>
        <v>0.62147091912286234</v>
      </c>
      <c r="K78" s="132">
        <f t="shared" si="17"/>
        <v>0.32424569693366734</v>
      </c>
      <c r="L78" s="132">
        <f t="shared" si="17"/>
        <v>0.28195277994231949</v>
      </c>
      <c r="M78" s="132">
        <f t="shared" si="17"/>
        <v>0.24517633038462566</v>
      </c>
      <c r="N78" s="132">
        <f t="shared" si="17"/>
        <v>0.21319680903010929</v>
      </c>
      <c r="O78" s="132">
        <f t="shared" si="17"/>
        <v>0.43257323571326528</v>
      </c>
      <c r="P78" s="132">
        <f t="shared" si="17"/>
        <v>0</v>
      </c>
      <c r="Q78" s="132">
        <f t="shared" si="17"/>
        <v>0</v>
      </c>
      <c r="R78" s="132">
        <f t="shared" si="17"/>
        <v>0</v>
      </c>
      <c r="S78" s="132">
        <f t="shared" si="17"/>
        <v>0</v>
      </c>
      <c r="T78" s="133">
        <f t="shared" si="17"/>
        <v>0</v>
      </c>
    </row>
    <row r="79" spans="1:24" s="8" customFormat="1" x14ac:dyDescent="0.25">
      <c r="C79" s="98">
        <f t="shared" si="19"/>
        <v>20</v>
      </c>
      <c r="D79" s="99">
        <f t="shared" si="18"/>
        <v>-12.698834282988228</v>
      </c>
      <c r="E79" s="132">
        <f t="shared" si="17"/>
        <v>-17.5</v>
      </c>
      <c r="F79" s="132">
        <f t="shared" si="17"/>
        <v>1.0416666666666667</v>
      </c>
      <c r="G79" s="132">
        <f t="shared" si="17"/>
        <v>0.86805555555555558</v>
      </c>
      <c r="H79" s="132">
        <f t="shared" si="17"/>
        <v>0.72337962962962965</v>
      </c>
      <c r="I79" s="132">
        <f t="shared" si="17"/>
        <v>0.60281635802469136</v>
      </c>
      <c r="J79" s="132">
        <f t="shared" si="17"/>
        <v>0.50234696502057619</v>
      </c>
      <c r="K79" s="132">
        <f t="shared" si="17"/>
        <v>0.25117348251028809</v>
      </c>
      <c r="L79" s="132">
        <f t="shared" si="17"/>
        <v>0.20931123542524008</v>
      </c>
      <c r="M79" s="132">
        <f t="shared" si="17"/>
        <v>0.17442602952103339</v>
      </c>
      <c r="N79" s="132">
        <f t="shared" si="17"/>
        <v>0.14535502460086117</v>
      </c>
      <c r="O79" s="132">
        <f t="shared" si="17"/>
        <v>0.28263477005723003</v>
      </c>
      <c r="P79" s="132">
        <f t="shared" si="17"/>
        <v>0</v>
      </c>
      <c r="Q79" s="132">
        <f t="shared" si="17"/>
        <v>0</v>
      </c>
      <c r="R79" s="132">
        <f t="shared" si="17"/>
        <v>0</v>
      </c>
      <c r="S79" s="132">
        <f t="shared" si="17"/>
        <v>0</v>
      </c>
      <c r="T79" s="133">
        <f t="shared" si="17"/>
        <v>0</v>
      </c>
    </row>
    <row r="80" spans="1:24" s="8" customFormat="1" x14ac:dyDescent="0.25">
      <c r="C80" s="98">
        <v>26.62</v>
      </c>
      <c r="D80" s="99">
        <f t="shared" si="18"/>
        <v>-13.552948988706593</v>
      </c>
      <c r="E80" s="132">
        <f t="shared" si="17"/>
        <v>-17.5</v>
      </c>
      <c r="F80" s="132">
        <f t="shared" si="17"/>
        <v>0.98720581266782503</v>
      </c>
      <c r="G80" s="132">
        <f t="shared" si="17"/>
        <v>0.77966025325211263</v>
      </c>
      <c r="H80" s="132">
        <f t="shared" si="17"/>
        <v>0.61574810713324324</v>
      </c>
      <c r="I80" s="132">
        <f t="shared" si="17"/>
        <v>0.48629608840091876</v>
      </c>
      <c r="J80" s="132">
        <f t="shared" si="17"/>
        <v>0.38405946011761077</v>
      </c>
      <c r="K80" s="132">
        <f t="shared" si="17"/>
        <v>0.18198995109032259</v>
      </c>
      <c r="L80" s="132">
        <f t="shared" si="17"/>
        <v>0.14372923005079971</v>
      </c>
      <c r="M80" s="132">
        <f t="shared" si="17"/>
        <v>0.11351226508513641</v>
      </c>
      <c r="N80" s="132">
        <f t="shared" si="17"/>
        <v>8.9647974320910123E-2</v>
      </c>
      <c r="O80" s="132">
        <f t="shared" si="17"/>
        <v>0.16520186917453036</v>
      </c>
      <c r="P80" s="132">
        <f t="shared" si="17"/>
        <v>0</v>
      </c>
      <c r="Q80" s="132">
        <f t="shared" si="17"/>
        <v>0</v>
      </c>
      <c r="R80" s="132">
        <f t="shared" si="17"/>
        <v>0</v>
      </c>
      <c r="S80" s="132">
        <f t="shared" si="17"/>
        <v>0</v>
      </c>
      <c r="T80" s="133">
        <f t="shared" si="17"/>
        <v>0</v>
      </c>
    </row>
    <row r="81" spans="1:20" s="8" customFormat="1" x14ac:dyDescent="0.25">
      <c r="C81" s="98">
        <f t="shared" si="19"/>
        <v>31.62</v>
      </c>
      <c r="D81" s="99">
        <f t="shared" si="18"/>
        <v>-14.035042188272882</v>
      </c>
      <c r="E81" s="132">
        <f t="shared" si="17"/>
        <v>-17.5</v>
      </c>
      <c r="F81" s="132">
        <f t="shared" si="17"/>
        <v>0.94970369244795616</v>
      </c>
      <c r="G81" s="132">
        <f t="shared" si="17"/>
        <v>0.72154968275942577</v>
      </c>
      <c r="H81" s="132">
        <f t="shared" si="17"/>
        <v>0.54820671840102242</v>
      </c>
      <c r="I81" s="132">
        <f t="shared" si="17"/>
        <v>0.41650715575218239</v>
      </c>
      <c r="J81" s="132">
        <f t="shared" si="17"/>
        <v>0.3164467069990749</v>
      </c>
      <c r="K81" s="132">
        <f t="shared" si="17"/>
        <v>0.14425469092800861</v>
      </c>
      <c r="L81" s="132">
        <f t="shared" si="17"/>
        <v>0.10959937010181477</v>
      </c>
      <c r="M81" s="132">
        <f t="shared" si="17"/>
        <v>8.3269541180530912E-2</v>
      </c>
      <c r="N81" s="132">
        <f t="shared" si="17"/>
        <v>6.3265112582077884E-2</v>
      </c>
      <c r="O81" s="132">
        <f t="shared" si="17"/>
        <v>0.11215514057502536</v>
      </c>
      <c r="P81" s="132">
        <f t="shared" si="17"/>
        <v>0</v>
      </c>
      <c r="Q81" s="132">
        <f t="shared" si="17"/>
        <v>0</v>
      </c>
      <c r="R81" s="132">
        <f t="shared" si="17"/>
        <v>0</v>
      </c>
      <c r="S81" s="132">
        <f t="shared" si="17"/>
        <v>0</v>
      </c>
      <c r="T81" s="133">
        <f t="shared" si="17"/>
        <v>0</v>
      </c>
    </row>
    <row r="82" spans="1:20" s="8" customFormat="1" x14ac:dyDescent="0.25">
      <c r="C82" s="98">
        <f t="shared" si="19"/>
        <v>36.620000000000005</v>
      </c>
      <c r="D82" s="99">
        <f t="shared" si="18"/>
        <v>-14.419695567542254</v>
      </c>
      <c r="E82" s="132">
        <f t="shared" si="17"/>
        <v>-17.5</v>
      </c>
      <c r="F82" s="132">
        <f t="shared" si="17"/>
        <v>0.91494656712048006</v>
      </c>
      <c r="G82" s="132">
        <f t="shared" si="17"/>
        <v>0.66970177654844099</v>
      </c>
      <c r="H82" s="132">
        <f t="shared" si="17"/>
        <v>0.49019307315798633</v>
      </c>
      <c r="I82" s="132">
        <f t="shared" si="17"/>
        <v>0.35880037560971034</v>
      </c>
      <c r="J82" s="132">
        <f t="shared" si="17"/>
        <v>0.26262653755651466</v>
      </c>
      <c r="K82" s="132">
        <f t="shared" si="17"/>
        <v>0.11533883950659404</v>
      </c>
      <c r="L82" s="132">
        <f t="shared" si="17"/>
        <v>8.4423100209774574E-2</v>
      </c>
      <c r="M82" s="132">
        <f t="shared" si="17"/>
        <v>6.1794100578081233E-2</v>
      </c>
      <c r="N82" s="132">
        <f t="shared" si="17"/>
        <v>4.5230640153770478E-2</v>
      </c>
      <c r="O82" s="132">
        <f t="shared" si="17"/>
        <v>7.7249422016394217E-2</v>
      </c>
      <c r="P82" s="132">
        <f t="shared" si="17"/>
        <v>0</v>
      </c>
      <c r="Q82" s="132">
        <f t="shared" si="17"/>
        <v>0</v>
      </c>
      <c r="R82" s="132">
        <f t="shared" si="17"/>
        <v>0</v>
      </c>
      <c r="S82" s="132">
        <f t="shared" si="17"/>
        <v>0</v>
      </c>
      <c r="T82" s="133">
        <f t="shared" si="17"/>
        <v>0</v>
      </c>
    </row>
    <row r="83" spans="1:20" s="8" customFormat="1" x14ac:dyDescent="0.25">
      <c r="C83" s="98">
        <f t="shared" si="19"/>
        <v>41.620000000000005</v>
      </c>
      <c r="D83" s="99">
        <f t="shared" si="18"/>
        <v>-14.732234620272346</v>
      </c>
      <c r="E83" s="132">
        <f t="shared" si="17"/>
        <v>-17.5</v>
      </c>
      <c r="F83" s="132">
        <f t="shared" si="17"/>
        <v>0.88264369439344714</v>
      </c>
      <c r="G83" s="132">
        <f t="shared" si="17"/>
        <v>0.62324791300201043</v>
      </c>
      <c r="H83" s="132">
        <f t="shared" si="17"/>
        <v>0.44008467236408016</v>
      </c>
      <c r="I83" s="132">
        <f t="shared" si="17"/>
        <v>0.31075036884908924</v>
      </c>
      <c r="J83" s="132">
        <f t="shared" si="17"/>
        <v>0.21942548287606922</v>
      </c>
      <c r="K83" s="132">
        <f t="shared" si="17"/>
        <v>9.2963769047903919E-2</v>
      </c>
      <c r="L83" s="132">
        <f t="shared" si="17"/>
        <v>6.564310764574488E-2</v>
      </c>
      <c r="M83" s="132">
        <f t="shared" si="17"/>
        <v>4.6351580035125614E-2</v>
      </c>
      <c r="N83" s="132">
        <f t="shared" si="17"/>
        <v>3.2729543874541453E-2</v>
      </c>
      <c r="O83" s="132">
        <f t="shared" si="17"/>
        <v>5.3925247639643688E-2</v>
      </c>
      <c r="P83" s="132">
        <f t="shared" si="17"/>
        <v>0</v>
      </c>
      <c r="Q83" s="132">
        <f t="shared" si="17"/>
        <v>0</v>
      </c>
      <c r="R83" s="132">
        <f t="shared" si="17"/>
        <v>0</v>
      </c>
      <c r="S83" s="132">
        <f t="shared" si="17"/>
        <v>0</v>
      </c>
      <c r="T83" s="133">
        <f t="shared" si="17"/>
        <v>0</v>
      </c>
    </row>
    <row r="84" spans="1:20" s="8" customFormat="1" x14ac:dyDescent="0.25">
      <c r="C84" s="98">
        <f t="shared" si="19"/>
        <v>46.620000000000005</v>
      </c>
      <c r="D84" s="99">
        <f t="shared" si="18"/>
        <v>-14.990288280656648</v>
      </c>
      <c r="E84" s="132">
        <f t="shared" si="17"/>
        <v>-17.5</v>
      </c>
      <c r="F84" s="132">
        <f t="shared" si="17"/>
        <v>0.8525439912699494</v>
      </c>
      <c r="G84" s="132">
        <f t="shared" si="17"/>
        <v>0.58146500564039638</v>
      </c>
      <c r="H84" s="132">
        <f t="shared" si="17"/>
        <v>0.3965795973539738</v>
      </c>
      <c r="I84" s="132">
        <f t="shared" si="17"/>
        <v>0.27048124222750902</v>
      </c>
      <c r="J84" s="132">
        <f t="shared" si="17"/>
        <v>0.18447772624983563</v>
      </c>
      <c r="K84" s="132">
        <f t="shared" si="17"/>
        <v>7.5492180977971182E-2</v>
      </c>
      <c r="L84" s="132">
        <f t="shared" si="17"/>
        <v>5.1488324224506325E-2</v>
      </c>
      <c r="M84" s="132">
        <f t="shared" si="17"/>
        <v>3.5116849150529476E-2</v>
      </c>
      <c r="N84" s="132">
        <f t="shared" si="17"/>
        <v>2.3950926988493708E-2</v>
      </c>
      <c r="O84" s="132">
        <f t="shared" si="17"/>
        <v>3.8115875260186401E-2</v>
      </c>
      <c r="P84" s="132">
        <f t="shared" si="17"/>
        <v>0</v>
      </c>
      <c r="Q84" s="132">
        <f t="shared" si="17"/>
        <v>0</v>
      </c>
      <c r="R84" s="132">
        <f t="shared" si="17"/>
        <v>0</v>
      </c>
      <c r="S84" s="132">
        <f t="shared" si="17"/>
        <v>0</v>
      </c>
      <c r="T84" s="133">
        <f t="shared" si="17"/>
        <v>0</v>
      </c>
    </row>
    <row r="85" spans="1:20" s="8" customFormat="1" x14ac:dyDescent="0.25">
      <c r="A85" s="111"/>
      <c r="B85" s="111"/>
      <c r="C85" s="102">
        <f t="shared" si="19"/>
        <v>51.620000000000005</v>
      </c>
      <c r="D85" s="103">
        <f t="shared" si="18"/>
        <v>-15.206396586956075</v>
      </c>
      <c r="E85" s="134">
        <f t="shared" si="17"/>
        <v>-17.5</v>
      </c>
      <c r="F85" s="134">
        <f t="shared" si="17"/>
        <v>0.82442949478960559</v>
      </c>
      <c r="G85" s="134">
        <f t="shared" si="17"/>
        <v>0.54374719350323542</v>
      </c>
      <c r="H85" s="134">
        <f t="shared" si="17"/>
        <v>0.3586249792265106</v>
      </c>
      <c r="I85" s="134">
        <f t="shared" si="17"/>
        <v>0.23652880835411597</v>
      </c>
      <c r="J85" s="134">
        <f t="shared" si="17"/>
        <v>0.156001060779657</v>
      </c>
      <c r="K85" s="134">
        <f t="shared" si="17"/>
        <v>6.1733700348103285E-2</v>
      </c>
      <c r="L85" s="134">
        <f t="shared" si="17"/>
        <v>4.0716066711583752E-2</v>
      </c>
      <c r="M85" s="134">
        <f t="shared" si="17"/>
        <v>2.6854021047080696E-2</v>
      </c>
      <c r="N85" s="134">
        <f t="shared" si="17"/>
        <v>1.7711397603931339E-2</v>
      </c>
      <c r="O85" s="134">
        <f t="shared" si="17"/>
        <v>2.7256690680103626E-2</v>
      </c>
      <c r="P85" s="134">
        <f t="shared" si="17"/>
        <v>0</v>
      </c>
      <c r="Q85" s="134">
        <f t="shared" si="17"/>
        <v>0</v>
      </c>
      <c r="R85" s="134">
        <f t="shared" si="17"/>
        <v>0</v>
      </c>
      <c r="S85" s="134">
        <f t="shared" si="17"/>
        <v>0</v>
      </c>
      <c r="T85" s="135">
        <f t="shared" si="17"/>
        <v>0</v>
      </c>
    </row>
    <row r="86" spans="1:20" s="8" customFormat="1" x14ac:dyDescent="0.25">
      <c r="D86" s="128"/>
      <c r="E86" s="129"/>
    </row>
    <row r="87" spans="1:20" s="8" customFormat="1" ht="13" x14ac:dyDescent="0.25">
      <c r="C87" s="147" t="s">
        <v>23</v>
      </c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 s="149"/>
    </row>
    <row r="88" spans="1:20" x14ac:dyDescent="0.25">
      <c r="D88" s="3"/>
      <c r="E88" s="4"/>
    </row>
    <row r="89" spans="1:20" x14ac:dyDescent="0.25">
      <c r="D89" s="3"/>
      <c r="E89" s="4"/>
    </row>
    <row r="90" spans="1:20" x14ac:dyDescent="0.25">
      <c r="D90" s="3"/>
      <c r="E90" s="4"/>
    </row>
    <row r="91" spans="1:20" x14ac:dyDescent="0.25">
      <c r="D91" s="3"/>
      <c r="E91" s="4"/>
    </row>
    <row r="92" spans="1:20" x14ac:dyDescent="0.25">
      <c r="E92" s="4"/>
    </row>
    <row r="93" spans="1:20" x14ac:dyDescent="0.25">
      <c r="E93" s="4"/>
    </row>
    <row r="94" spans="1:20" x14ac:dyDescent="0.25">
      <c r="E94" s="4"/>
    </row>
    <row r="95" spans="1:20" x14ac:dyDescent="0.25">
      <c r="E95" s="4"/>
    </row>
    <row r="96" spans="1:20" x14ac:dyDescent="0.25">
      <c r="E96" s="4"/>
    </row>
    <row r="97" spans="5:5" x14ac:dyDescent="0.25">
      <c r="E97" s="4"/>
    </row>
    <row r="98" spans="5:5" x14ac:dyDescent="0.25">
      <c r="E98" s="4"/>
    </row>
  </sheetData>
  <mergeCells count="30">
    <mergeCell ref="A1:T1"/>
    <mergeCell ref="A33:D33"/>
    <mergeCell ref="E25:T25"/>
    <mergeCell ref="E57:T57"/>
    <mergeCell ref="A11:E11"/>
    <mergeCell ref="B28:D28"/>
    <mergeCell ref="A10:E10"/>
    <mergeCell ref="H10:N10"/>
    <mergeCell ref="A23:T23"/>
    <mergeCell ref="C52:T52"/>
    <mergeCell ref="B27:D27"/>
    <mergeCell ref="B29:D29"/>
    <mergeCell ref="B30:D30"/>
    <mergeCell ref="B31:D31"/>
    <mergeCell ref="C87:T87"/>
    <mergeCell ref="E38:T38"/>
    <mergeCell ref="E73:T73"/>
    <mergeCell ref="C73:C74"/>
    <mergeCell ref="D73:D74"/>
    <mergeCell ref="C38:C39"/>
    <mergeCell ref="B59:D59"/>
    <mergeCell ref="B61:D61"/>
    <mergeCell ref="B62:D62"/>
    <mergeCell ref="B63:D63"/>
    <mergeCell ref="B64:D64"/>
    <mergeCell ref="B65:D65"/>
    <mergeCell ref="B66:D66"/>
    <mergeCell ref="B60:D60"/>
    <mergeCell ref="D38:D39"/>
    <mergeCell ref="A55:T55"/>
  </mergeCells>
  <phoneticPr fontId="0" type="noConversion"/>
  <pageMargins left="0.23622047244094491" right="0.19685039370078741" top="0.59055118110236227" bottom="0.62992125984251968" header="0.35433070866141736" footer="0.23622047244094491"/>
  <pageSetup paperSize="9" scale="6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8756E84D0DBC44A519251F277C5FFD" ma:contentTypeVersion="0" ma:contentTypeDescription="Een nieuw document maken." ma:contentTypeScope="" ma:versionID="249df52dc57080302da2209b3110213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319f4ed57f0ac6ab4f101d82ef1954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B6F51C-18A1-4BF8-88D4-F8595E0834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F863823-284C-4DB0-98EC-B890EF3CE8C6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C6B4841-9C8C-4D12-B6AC-D271898897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IRR berekening</vt:lpstr>
      <vt:lpstr>'IRR berekening'!Afdrukbereik</vt:lpstr>
    </vt:vector>
  </TitlesOfParts>
  <Company>VITO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vekemang</dc:creator>
  <cp:lastModifiedBy>Pieters, Tine</cp:lastModifiedBy>
  <cp:lastPrinted>2015-02-05T11:09:30Z</cp:lastPrinted>
  <dcterms:created xsi:type="dcterms:W3CDTF">2001-04-09T18:49:07Z</dcterms:created>
  <dcterms:modified xsi:type="dcterms:W3CDTF">2023-03-27T12:44:59Z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0x010100428756E84D0DBC44A519251F277C5FFD</vt:lpwstr>
  </property>
</Properties>
</file>