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urinmi\Vlaamse overheid - Office 365\Project Benchmarktool - Documenten\05_Communicatie\"/>
    </mc:Choice>
  </mc:AlternateContent>
  <xr:revisionPtr revIDLastSave="0" documentId="13_ncr:1_{E7422444-34F3-4D99-8616-DA906E510D25}" xr6:coauthVersionLast="45" xr6:coauthVersionMax="45" xr10:uidLastSave="{00000000-0000-0000-0000-000000000000}"/>
  <workbookProtection workbookAlgorithmName="SHA-512" workbookHashValue="2y2SMOAfekA4aqBWxkVj9Cw+FeruVI+PXZkIc26dmiRWCJf1wpN9w5u2QKyCdcAJIDH8bX0cpqrC1ZRgyO71iw==" workbookSaltValue="fmK8aYGJvWYtDN6wferbeQ==" workbookSpinCount="100000" lockStructure="1"/>
  <bookViews>
    <workbookView xWindow="-120" yWindow="-120" windowWidth="29040" windowHeight="15840" firstSheet="1" activeTab="7" xr2:uid="{00000000-000D-0000-FFFF-FFFF00000000}"/>
  </bookViews>
  <sheets>
    <sheet name="INPUT TOOL_API" sheetId="5" r:id="rId1"/>
    <sheet name="Parameters_algemeen" sheetId="1" r:id="rId2"/>
    <sheet name="Typologie_geometrie" sheetId="7" r:id="rId3"/>
    <sheet name="Schildelen" sheetId="10" r:id="rId4"/>
    <sheet name="Ventilatie" sheetId="13" r:id="rId5"/>
    <sheet name="SWW_niet_gekoppeld" sheetId="16" r:id="rId6"/>
    <sheet name="Zonneboiler en PV" sheetId="19" r:id="rId7"/>
    <sheet name="RV_SWW_gekoppeld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9" l="1"/>
  <c r="E15" i="19"/>
  <c r="F15" i="19"/>
  <c r="M9" i="7"/>
  <c r="O41" i="7" l="1"/>
  <c r="P41" i="7" s="1"/>
  <c r="O40" i="7"/>
  <c r="P40" i="7" s="1"/>
  <c r="N7" i="7"/>
  <c r="N8" i="7" s="1"/>
  <c r="P5" i="7" l="1"/>
  <c r="O7" i="7"/>
  <c r="O9" i="7" s="1"/>
  <c r="N10" i="7" l="1"/>
  <c r="O8" i="7"/>
  <c r="O10" i="7" s="1"/>
  <c r="P7" i="7"/>
  <c r="P8" i="7" s="1"/>
  <c r="O5" i="7" l="1"/>
  <c r="N9" i="7"/>
  <c r="N6" i="7"/>
  <c r="O34" i="7"/>
  <c r="E37" i="7"/>
  <c r="F37" i="7"/>
  <c r="G37" i="7"/>
  <c r="H37" i="7"/>
  <c r="I37" i="7" s="1"/>
  <c r="J37" i="7" s="1"/>
  <c r="K37" i="7"/>
  <c r="L37" i="7"/>
  <c r="M37" i="7" s="1"/>
  <c r="F7" i="19" l="1"/>
  <c r="E5" i="19"/>
  <c r="F5" i="19" l="1"/>
  <c r="F6" i="19"/>
  <c r="D7" i="19"/>
  <c r="M34" i="7" l="1"/>
  <c r="C75" i="5" l="1"/>
  <c r="C82" i="5" s="1"/>
  <c r="S28" i="15"/>
  <c r="S29" i="15"/>
  <c r="S27" i="15"/>
  <c r="S25" i="15"/>
  <c r="S24" i="15"/>
  <c r="E10" i="7"/>
  <c r="E6" i="19"/>
  <c r="B32" i="7"/>
  <c r="B29" i="7"/>
  <c r="I98" i="5"/>
  <c r="I99" i="5"/>
  <c r="I97" i="5"/>
  <c r="E83" i="5"/>
  <c r="I111" i="5"/>
  <c r="I112" i="5"/>
  <c r="I110" i="5"/>
  <c r="I85" i="5"/>
  <c r="I86" i="5"/>
  <c r="I84" i="5"/>
  <c r="N3" i="7"/>
  <c r="O3" i="7"/>
  <c r="P3" i="7"/>
  <c r="D22" i="5"/>
  <c r="D23" i="5"/>
  <c r="D21" i="5"/>
  <c r="D18" i="5"/>
  <c r="D17" i="5"/>
  <c r="D16" i="5"/>
  <c r="E15" i="16" l="1"/>
  <c r="F15" i="16" s="1"/>
  <c r="D18" i="16"/>
  <c r="E18" i="16" s="1"/>
  <c r="F18" i="16" s="1"/>
  <c r="D17" i="16"/>
  <c r="E17" i="16" s="1"/>
  <c r="F17" i="16" s="1"/>
  <c r="D16" i="16"/>
  <c r="E16" i="16" s="1"/>
  <c r="F16" i="16" s="1"/>
  <c r="D22" i="16"/>
  <c r="D21" i="16"/>
  <c r="D7" i="16"/>
  <c r="E7" i="16" s="1"/>
  <c r="D5" i="16"/>
  <c r="E5" i="16" s="1"/>
  <c r="F5" i="16" s="1"/>
  <c r="D6" i="16"/>
  <c r="E6" i="16" s="1"/>
  <c r="F6" i="16" s="1"/>
  <c r="D2" i="16"/>
  <c r="S16" i="15"/>
  <c r="S1" i="15"/>
  <c r="P22" i="15"/>
  <c r="S22" i="15" s="1"/>
  <c r="P6" i="15"/>
  <c r="S6" i="15" s="1"/>
  <c r="P7" i="15"/>
  <c r="P5" i="15"/>
  <c r="O28" i="15"/>
  <c r="O29" i="15"/>
  <c r="O27" i="15"/>
  <c r="O25" i="15"/>
  <c r="O24" i="15"/>
  <c r="O22" i="15"/>
  <c r="O21" i="15"/>
  <c r="S21" i="15" s="1"/>
  <c r="O6" i="15"/>
  <c r="O7" i="15"/>
  <c r="O9" i="15"/>
  <c r="O10" i="15"/>
  <c r="S10" i="15" s="1"/>
  <c r="O11" i="15"/>
  <c r="S11" i="15" s="1"/>
  <c r="O12" i="15"/>
  <c r="S12" i="15" s="1"/>
  <c r="O13" i="15"/>
  <c r="S13" i="15" s="1"/>
  <c r="O14" i="15"/>
  <c r="S14" i="15" s="1"/>
  <c r="O17" i="15"/>
  <c r="S17" i="15" s="1"/>
  <c r="O18" i="15"/>
  <c r="S18" i="15" s="1"/>
  <c r="O19" i="15"/>
  <c r="S19" i="15" s="1"/>
  <c r="O5" i="15"/>
  <c r="O1" i="15"/>
  <c r="O2" i="15"/>
  <c r="G2" i="15"/>
  <c r="F1" i="15"/>
  <c r="J1" i="15" s="1"/>
  <c r="N1" i="15" s="1"/>
  <c r="E1" i="15"/>
  <c r="I1" i="15" s="1"/>
  <c r="M1" i="15" s="1"/>
  <c r="D1" i="15"/>
  <c r="H1" i="15" s="1"/>
  <c r="L1" i="15" s="1"/>
  <c r="C2" i="15"/>
  <c r="D33" i="5"/>
  <c r="D34" i="5"/>
  <c r="D35" i="5"/>
  <c r="D36" i="5"/>
  <c r="D31" i="5"/>
  <c r="C2" i="16" l="1"/>
  <c r="C1" i="15"/>
  <c r="G1" i="15" s="1"/>
  <c r="K1" i="15" s="1"/>
  <c r="E77" i="5" l="1"/>
  <c r="E15" i="7" l="1"/>
  <c r="E98" i="5"/>
  <c r="E105" i="5"/>
  <c r="E104" i="5"/>
  <c r="E99" i="5"/>
  <c r="E97" i="5"/>
  <c r="F104" i="5"/>
  <c r="F105" i="5"/>
  <c r="F103" i="5"/>
  <c r="F108" i="5"/>
  <c r="E111" i="5"/>
  <c r="E112" i="5"/>
  <c r="E110" i="5"/>
  <c r="K15" i="7" l="1"/>
  <c r="M15" i="7"/>
  <c r="I15" i="7"/>
  <c r="H15" i="7"/>
  <c r="L15" i="7"/>
  <c r="F110" i="5"/>
  <c r="F111" i="5"/>
  <c r="F112" i="5"/>
  <c r="F109" i="5"/>
  <c r="F84" i="5"/>
  <c r="F85" i="5"/>
  <c r="F86" i="5"/>
  <c r="F83" i="5"/>
  <c r="F77" i="5"/>
  <c r="F78" i="5"/>
  <c r="F79" i="5"/>
  <c r="F76" i="5"/>
  <c r="E78" i="5"/>
  <c r="E79" i="5"/>
  <c r="E85" i="5"/>
  <c r="E86" i="5"/>
  <c r="E84" i="5"/>
  <c r="F97" i="5"/>
  <c r="F98" i="5"/>
  <c r="F99" i="5"/>
  <c r="F96" i="5"/>
  <c r="F90" i="5"/>
  <c r="J15" i="7" l="1"/>
  <c r="F15" i="7"/>
  <c r="G15" i="7"/>
  <c r="F32" i="7" l="1"/>
  <c r="G32" i="7"/>
  <c r="H32" i="7"/>
  <c r="I32" i="7"/>
  <c r="J32" i="7"/>
  <c r="K32" i="7"/>
  <c r="L32" i="7"/>
  <c r="M32" i="7"/>
  <c r="M33" i="7" s="1"/>
  <c r="F33" i="7"/>
  <c r="G33" i="7"/>
  <c r="H33" i="7"/>
  <c r="I33" i="7"/>
  <c r="J33" i="7"/>
  <c r="K33" i="7"/>
  <c r="L33" i="7"/>
  <c r="E32" i="7"/>
  <c r="E33" i="7" s="1"/>
  <c r="F30" i="7"/>
  <c r="G30" i="7"/>
  <c r="H30" i="7"/>
  <c r="I30" i="7"/>
  <c r="J30" i="7"/>
  <c r="K30" i="7"/>
  <c r="L30" i="7"/>
  <c r="M30" i="7"/>
  <c r="E30" i="7"/>
  <c r="M27" i="7"/>
  <c r="L27" i="7"/>
  <c r="K27" i="7"/>
  <c r="J27" i="7"/>
  <c r="I27" i="7"/>
  <c r="H27" i="7"/>
  <c r="G27" i="7"/>
  <c r="F27" i="7"/>
  <c r="E27" i="7"/>
  <c r="F21" i="7"/>
  <c r="F22" i="7" s="1"/>
  <c r="G21" i="7"/>
  <c r="G22" i="7" s="1"/>
  <c r="H21" i="7"/>
  <c r="H22" i="7" s="1"/>
  <c r="I21" i="7"/>
  <c r="I22" i="7" s="1"/>
  <c r="J21" i="7"/>
  <c r="J22" i="7" s="1"/>
  <c r="K21" i="7"/>
  <c r="K22" i="7" s="1"/>
  <c r="L21" i="7"/>
  <c r="L22" i="7" s="1"/>
  <c r="M21" i="7"/>
  <c r="M22" i="7" s="1"/>
  <c r="F23" i="7"/>
  <c r="G23" i="7"/>
  <c r="H23" i="7"/>
  <c r="I23" i="7"/>
  <c r="J23" i="7"/>
  <c r="K23" i="7"/>
  <c r="L23" i="7"/>
  <c r="M23" i="7"/>
  <c r="E23" i="7"/>
  <c r="E21" i="7"/>
  <c r="E22" i="7" s="1"/>
  <c r="F16" i="7"/>
  <c r="G16" i="7"/>
  <c r="H16" i="7"/>
  <c r="I16" i="7"/>
  <c r="J16" i="7"/>
  <c r="K16" i="7"/>
  <c r="L16" i="7"/>
  <c r="M16" i="7"/>
  <c r="E16" i="7"/>
  <c r="G4" i="7"/>
  <c r="J4" i="7" s="1"/>
  <c r="M4" i="7" s="1"/>
  <c r="F4" i="7"/>
  <c r="I4" i="7" s="1"/>
  <c r="L4" i="7" s="1"/>
  <c r="E4" i="7"/>
  <c r="H4" i="7" s="1"/>
  <c r="K4" i="7" s="1"/>
  <c r="P10" i="7"/>
  <c r="P9" i="7"/>
  <c r="P34" i="7" s="1"/>
  <c r="O6" i="7" l="1"/>
  <c r="P6" i="7"/>
  <c r="N5" i="7"/>
  <c r="F9" i="7"/>
  <c r="F34" i="7" s="1"/>
  <c r="F35" i="7" s="1"/>
  <c r="G9" i="7"/>
  <c r="G34" i="7" s="1"/>
  <c r="G35" i="7" s="1"/>
  <c r="H9" i="7"/>
  <c r="H34" i="7" s="1"/>
  <c r="H35" i="7" s="1"/>
  <c r="I9" i="7"/>
  <c r="I34" i="7" s="1"/>
  <c r="I35" i="7" s="1"/>
  <c r="J9" i="7"/>
  <c r="J34" i="7" s="1"/>
  <c r="J35" i="7" s="1"/>
  <c r="K9" i="7"/>
  <c r="K34" i="7" s="1"/>
  <c r="K35" i="7" s="1"/>
  <c r="L9" i="7"/>
  <c r="L34" i="7" s="1"/>
  <c r="L35" i="7" s="1"/>
  <c r="O35" i="7"/>
  <c r="H10" i="7"/>
  <c r="I10" i="7"/>
  <c r="J10" i="7"/>
  <c r="K10" i="7"/>
  <c r="L10" i="7"/>
  <c r="M10" i="7"/>
  <c r="F10" i="7"/>
  <c r="G10" i="7"/>
  <c r="E9" i="7"/>
  <c r="N24" i="7" l="1"/>
  <c r="N34" i="7" s="1"/>
  <c r="N35" i="7" s="1"/>
  <c r="N26" i="7"/>
  <c r="N30" i="7" s="1"/>
  <c r="E34" i="7"/>
  <c r="E35" i="7" s="1"/>
  <c r="P35" i="7"/>
  <c r="M35" i="7"/>
  <c r="N32" i="7" l="1"/>
  <c r="N33" i="7" s="1"/>
</calcChain>
</file>

<file path=xl/sharedStrings.xml><?xml version="1.0" encoding="utf-8"?>
<sst xmlns="http://schemas.openxmlformats.org/spreadsheetml/2006/main" count="874" uniqueCount="449">
  <si>
    <t>Vraag</t>
  </si>
  <si>
    <t>Mogelijke antwoorden (aan te duiden door de gebruiker)</t>
  </si>
  <si>
    <t>Omzetting naar EPC-rekenmethodiek</t>
  </si>
  <si>
    <t>V1</t>
  </si>
  <si>
    <t>Mijn woning is een …</t>
  </si>
  <si>
    <t>A1.1</t>
  </si>
  <si>
    <t>Open</t>
  </si>
  <si>
    <t>Open bebouwing</t>
  </si>
  <si>
    <t>zie tabblad Typologie_Geometrie</t>
  </si>
  <si>
    <t>A1.2</t>
  </si>
  <si>
    <t>Halfopen</t>
  </si>
  <si>
    <t>Halfopen bebouwing</t>
  </si>
  <si>
    <t>A1.3</t>
  </si>
  <si>
    <t>Gesloten</t>
  </si>
  <si>
    <t>Gesloten bebouwing</t>
  </si>
  <si>
    <t>A1.4</t>
  </si>
  <si>
    <t>Appartement</t>
  </si>
  <si>
    <t>V3</t>
  </si>
  <si>
    <t>Indien type woning = open: En de bewoonbare oppervlakte is …</t>
  </si>
  <si>
    <t>A3.1</t>
  </si>
  <si>
    <t>Klein</t>
  </si>
  <si>
    <t>Klein (~150 m²)</t>
  </si>
  <si>
    <t>A3.2</t>
  </si>
  <si>
    <t>Gemiddeld</t>
  </si>
  <si>
    <t>Gemiddeld (~200 m²)</t>
  </si>
  <si>
    <t>A3.3</t>
  </si>
  <si>
    <t>Groot</t>
  </si>
  <si>
    <t>Groot (~280 m²)</t>
  </si>
  <si>
    <t>Indien type woning = halfopen: En de bewoonbare oppervlakte is …</t>
  </si>
  <si>
    <t>Klein (~130 m²)</t>
  </si>
  <si>
    <t>Gemiddeld (~180 m²)</t>
  </si>
  <si>
    <t>Groot (~240 m²)</t>
  </si>
  <si>
    <t>Indien type woning = gesloten: En de bewoonbare oppervlakte is …</t>
  </si>
  <si>
    <t>Klein (~120 m²)</t>
  </si>
  <si>
    <t>Gemiddeld (~160 m²)</t>
  </si>
  <si>
    <t>Groot (~200 m²)</t>
  </si>
  <si>
    <t>Indien type woning = appartement: En het type appartement is …</t>
  </si>
  <si>
    <t>AppartementIngesloten</t>
  </si>
  <si>
    <t>Appartement in het midden</t>
  </si>
  <si>
    <t>AppartementZijgevel</t>
  </si>
  <si>
    <t>Appartement aan de zijkant</t>
  </si>
  <si>
    <t>AppartementDak</t>
  </si>
  <si>
    <t>Dakappartement</t>
  </si>
  <si>
    <t>V9</t>
  </si>
  <si>
    <t>Mijn woning wordt verwarmd met…</t>
  </si>
  <si>
    <t>A9.1</t>
  </si>
  <si>
    <t>Gas</t>
  </si>
  <si>
    <t>A9.2</t>
  </si>
  <si>
    <t>Elektriciteit</t>
  </si>
  <si>
    <t>A9.3</t>
  </si>
  <si>
    <t>Stookolie</t>
  </si>
  <si>
    <t>A9.4</t>
  </si>
  <si>
    <t>Pellets</t>
  </si>
  <si>
    <t>A9.5</t>
  </si>
  <si>
    <t>Hout</t>
  </si>
  <si>
    <t>A9.6</t>
  </si>
  <si>
    <t>Warmtenet</t>
  </si>
  <si>
    <t>Mijn verwarming is …</t>
  </si>
  <si>
    <t>-</t>
  </si>
  <si>
    <t>verschijnt niet indien energiedrager = Warmtenet</t>
  </si>
  <si>
    <t>condenserende ketel</t>
  </si>
  <si>
    <t>Condenserende ketel</t>
  </si>
  <si>
    <t>enkel indien energiedrager = Gas, Stookolie, Pellets of Hout</t>
  </si>
  <si>
    <t>niet-condenserende ketel</t>
  </si>
  <si>
    <t>Niet-condenserende ketel</t>
  </si>
  <si>
    <t>kachel</t>
  </si>
  <si>
    <t>Kachel(s)</t>
  </si>
  <si>
    <t>elektrische weerstandsverwarming</t>
  </si>
  <si>
    <t>enkel indien energiedrager = Elektriciteit</t>
  </si>
  <si>
    <t>elektrische warmtepomp lucht-lucht</t>
  </si>
  <si>
    <t>Warmtepomp lucht/lucht</t>
  </si>
  <si>
    <t>elektrische warmtepomp lucht-water</t>
  </si>
  <si>
    <t>Warmtepomp lucht/water</t>
  </si>
  <si>
    <t>A9.7</t>
  </si>
  <si>
    <t>elektrische warmtepomp bodem-water</t>
  </si>
  <si>
    <t>Warmtepomp bodem/water</t>
  </si>
  <si>
    <t>V10</t>
  </si>
  <si>
    <t>Ik verwarm mijn warm sanitair water met ...</t>
  </si>
  <si>
    <t>zelfde als RV</t>
  </si>
  <si>
    <t>Zelfde toestel als ruimteverwarming</t>
  </si>
  <si>
    <t>gas</t>
  </si>
  <si>
    <t>zie tabblad SWW_niet_gekoppeld</t>
  </si>
  <si>
    <t>stookolie</t>
  </si>
  <si>
    <t>elektrische boiler</t>
  </si>
  <si>
    <t>Elektrische boiler</t>
  </si>
  <si>
    <t>warmtepompboiler</t>
  </si>
  <si>
    <t>Warmtepompboiler</t>
  </si>
  <si>
    <t>Mijn hernieuwbare systemen zijn …</t>
  </si>
  <si>
    <t>A10.1</t>
  </si>
  <si>
    <t>zonneboilerAanwezig</t>
  </si>
  <si>
    <t>Zonneboiler</t>
  </si>
  <si>
    <t>wel of niet aangevinkt, indien aangevinkt: zie tabblad Zonneboiler en PV</t>
  </si>
  <si>
    <t>A10.2</t>
  </si>
  <si>
    <t>PVAanwezig</t>
  </si>
  <si>
    <t>PV-installatie (fotovoltaïsche panelen)</t>
  </si>
  <si>
    <t>V8</t>
  </si>
  <si>
    <t>Mijn woning wordt geventileerd met …</t>
  </si>
  <si>
    <t>zie tabblad Ventilatie</t>
  </si>
  <si>
    <t>A8.1</t>
  </si>
  <si>
    <t>geen</t>
  </si>
  <si>
    <t>Ik heb geen ventilatiesysteem</t>
  </si>
  <si>
    <t>A8.2</t>
  </si>
  <si>
    <t>A</t>
  </si>
  <si>
    <t>Natuurlijke ventilatie via roosters (A)</t>
  </si>
  <si>
    <t>V2</t>
  </si>
  <si>
    <t>A8.3</t>
  </si>
  <si>
    <t>C</t>
  </si>
  <si>
    <t>Mechanische afvoer (C)</t>
  </si>
  <si>
    <t>A8.4</t>
  </si>
  <si>
    <t>Cwtw</t>
  </si>
  <si>
    <t>Mechanische afvoer met vraagsturing (C)</t>
  </si>
  <si>
    <t>V4</t>
  </si>
  <si>
    <t>A8.5</t>
  </si>
  <si>
    <t>Dwtw</t>
  </si>
  <si>
    <t>Mechanische toe- en afvoer met warmteterugwinning (D)</t>
  </si>
  <si>
    <t>V5</t>
  </si>
  <si>
    <t>Mijn daktypes zijn …</t>
  </si>
  <si>
    <t>! Verschijnt niet indien type appartement = Appartement in het midden of Appartement aan zijkant</t>
  </si>
  <si>
    <t>A4.1</t>
  </si>
  <si>
    <t>Hellend</t>
  </si>
  <si>
    <t>Hellend dak</t>
  </si>
  <si>
    <t>A4.2</t>
  </si>
  <si>
    <t>Plat</t>
  </si>
  <si>
    <t>Plat dak</t>
  </si>
  <si>
    <t>A4.3</t>
  </si>
  <si>
    <t>Gemengd</t>
  </si>
  <si>
    <t>V4.1</t>
  </si>
  <si>
    <t>Mijn hellend dak is …</t>
  </si>
  <si>
    <t>zie tabblad Schildelen, Hellend dak, met:</t>
  </si>
  <si>
    <t>dikte (mm)</t>
  </si>
  <si>
    <t>benaming</t>
  </si>
  <si>
    <t>A4.1.1</t>
  </si>
  <si>
    <t>niet</t>
  </si>
  <si>
    <t>Niet geïsoleerd</t>
  </si>
  <si>
    <t>A4.1.2</t>
  </si>
  <si>
    <t>licht</t>
  </si>
  <si>
    <t>Licht</t>
  </si>
  <si>
    <t xml:space="preserve"> isolatie)</t>
  </si>
  <si>
    <t>A4.1.3</t>
  </si>
  <si>
    <t>matig</t>
  </si>
  <si>
    <t>Matig</t>
  </si>
  <si>
    <t>A4.1.4</t>
  </si>
  <si>
    <t>sterk</t>
  </si>
  <si>
    <t>Sterk</t>
  </si>
  <si>
    <t xml:space="preserve"> isolatie en meer)</t>
  </si>
  <si>
    <t>V4.2</t>
  </si>
  <si>
    <t>Mijn plat dak is …</t>
  </si>
  <si>
    <t>zie tabblad Schildelen, Plat dak, met:</t>
  </si>
  <si>
    <t>A4.2.1</t>
  </si>
  <si>
    <t>A4.2.2</t>
  </si>
  <si>
    <t>A4.2.3</t>
  </si>
  <si>
    <t>A4.2.4</t>
  </si>
  <si>
    <t>V6</t>
  </si>
  <si>
    <t>Mijn vloertypes zijn ...</t>
  </si>
  <si>
    <t>! Verschijnt nooit indien type bebouwing = Appartement</t>
  </si>
  <si>
    <t>A6.1</t>
  </si>
  <si>
    <t>VolleGrond</t>
  </si>
  <si>
    <t>Vloer op volle grond</t>
  </si>
  <si>
    <t>A6.2</t>
  </si>
  <si>
    <t>BovenKelder</t>
  </si>
  <si>
    <t>Vloer boven kelder</t>
  </si>
  <si>
    <t>A6.3</t>
  </si>
  <si>
    <t>V6.1</t>
  </si>
  <si>
    <t>Mijn vloer op volle grond is …</t>
  </si>
  <si>
    <t>zie tabblad Schildelen, Vloer op volle grond, met:</t>
  </si>
  <si>
    <t>A6.1.1</t>
  </si>
  <si>
    <t>A6.1.2</t>
  </si>
  <si>
    <t>A6.1.3</t>
  </si>
  <si>
    <t>A6.1.4</t>
  </si>
  <si>
    <t>V6.2</t>
  </si>
  <si>
    <t>Mijn vloer boven kelder is …</t>
  </si>
  <si>
    <t>A6.2.1</t>
  </si>
  <si>
    <t>A6.2.3</t>
  </si>
  <si>
    <t>A6.2.4</t>
  </si>
  <si>
    <t>Mijn buitenmuur is …</t>
  </si>
  <si>
    <t>zie tabblad Schildelen, Gevel, met:</t>
  </si>
  <si>
    <t>A5.1</t>
  </si>
  <si>
    <t>nietMetSpouw</t>
  </si>
  <si>
    <t>Niet geïsoleerd, ik heb een spouw</t>
  </si>
  <si>
    <t>A5.2</t>
  </si>
  <si>
    <t>nietZonderSpouw</t>
  </si>
  <si>
    <t>Niet geïsoleerd, ik heb geen spouw</t>
  </si>
  <si>
    <t>A5.3</t>
  </si>
  <si>
    <t>A5.4</t>
  </si>
  <si>
    <t>A5.5</t>
  </si>
  <si>
    <t>V7</t>
  </si>
  <si>
    <t>De beglazing van mijn vensters is</t>
  </si>
  <si>
    <t>A7.1</t>
  </si>
  <si>
    <t>enkel</t>
  </si>
  <si>
    <t>Enkel glas</t>
  </si>
  <si>
    <t>Type ramen=Ramen_enkelglas</t>
  </si>
  <si>
    <t>A7.2</t>
  </si>
  <si>
    <t>dubbel</t>
  </si>
  <si>
    <t>Dubbel glas (U = 2.8)</t>
  </si>
  <si>
    <t>Type ramen=Ramen_dubbelglas</t>
  </si>
  <si>
    <t>A7.3</t>
  </si>
  <si>
    <t>HR</t>
  </si>
  <si>
    <t>Type ramen=Ramen_HR</t>
  </si>
  <si>
    <t>A7.4</t>
  </si>
  <si>
    <t>driedubbel</t>
  </si>
  <si>
    <t>Driedubbele beglazing (U=0.8)</t>
  </si>
  <si>
    <t>Type ramen=Ramen_driedubbelglas</t>
  </si>
  <si>
    <t>Parameter</t>
  </si>
  <si>
    <t>Afkorting</t>
  </si>
  <si>
    <t>Bevraagd</t>
  </si>
  <si>
    <t>Default antwoord</t>
  </si>
  <si>
    <t>Bron</t>
  </si>
  <si>
    <t>Algemeen</t>
  </si>
  <si>
    <t>Type eenheid</t>
  </si>
  <si>
    <t>neen</t>
  </si>
  <si>
    <t>residentieel</t>
  </si>
  <si>
    <t>Bouwjaar EPC</t>
  </si>
  <si>
    <t>Geometrie en gebouwschil</t>
  </si>
  <si>
    <t>Thermische massa</t>
  </si>
  <si>
    <t>Half zwaar/matig zwaar</t>
  </si>
  <si>
    <t>Tabula</t>
  </si>
  <si>
    <t>Oppervlakte schildelen</t>
  </si>
  <si>
    <t>U-waarde deuren</t>
  </si>
  <si>
    <t>Tabula, Scientific report, blz. 47</t>
  </si>
  <si>
    <t>Luchtdichtheid H</t>
  </si>
  <si>
    <t>advies VEA</t>
  </si>
  <si>
    <t>Luchtdichtheid C</t>
  </si>
  <si>
    <t>Zonwering</t>
  </si>
  <si>
    <t>Clusters</t>
  </si>
  <si>
    <t>Clusters ruimteverwarming</t>
  </si>
  <si>
    <t>Aantal ruimte(cluster)s voor verwarming</t>
  </si>
  <si>
    <t>Volume</t>
  </si>
  <si>
    <t>= Beschermd volume woning</t>
  </si>
  <si>
    <t>Clusters ruimtekoeling</t>
  </si>
  <si>
    <t>Niet actief gekoeld</t>
  </si>
  <si>
    <t>Opmerking</t>
  </si>
  <si>
    <t>Typologieën voor geometrie</t>
  </si>
  <si>
    <t>Type woning</t>
  </si>
  <si>
    <t>Open_bebouwing</t>
  </si>
  <si>
    <t>Halfopen_bebouwing</t>
  </si>
  <si>
    <t>Gesloten_bebouwing</t>
  </si>
  <si>
    <t>Typlogie geometrie</t>
  </si>
  <si>
    <t>Bruikbare vloeroppervlakte</t>
  </si>
  <si>
    <t>[m²]</t>
  </si>
  <si>
    <t>Beschermd Volume</t>
  </si>
  <si>
    <t>[m³]</t>
  </si>
  <si>
    <t>Geveloppervlakte noord/oost/zuid/west (bruto per gevel)</t>
  </si>
  <si>
    <t>Glasoppervlakte in gevel noord/oost/zuid/west (per gevel)</t>
  </si>
  <si>
    <t>Geveloppervlakte BRUTO TOTAAL</t>
  </si>
  <si>
    <t>Glasoppervlakte TOTAAL</t>
  </si>
  <si>
    <t>Deuroppervlakte in gevel noord</t>
  </si>
  <si>
    <t>VLOEROPPERVLAKTE</t>
  </si>
  <si>
    <t>indien enkel vloer op volle grond</t>
  </si>
  <si>
    <t>Perimeter</t>
  </si>
  <si>
    <t>[m]</t>
  </si>
  <si>
    <t>indien enkel vloer boven kelder</t>
  </si>
  <si>
    <t>indien vloer op volle grond én boven kelder</t>
  </si>
  <si>
    <t>DAKOPPERVLAKTE</t>
  </si>
  <si>
    <t>indien enkel hellend dak</t>
  </si>
  <si>
    <t>indien enkel plat dak</t>
  </si>
  <si>
    <t>indien hellend én plat dak</t>
  </si>
  <si>
    <t>Verliesoppervlakte</t>
  </si>
  <si>
    <t>Compactheid</t>
  </si>
  <si>
    <t>verhouding perimeter/vloer op volle grond</t>
  </si>
  <si>
    <t>hoogte</t>
  </si>
  <si>
    <t>breedte</t>
  </si>
  <si>
    <t>diepte</t>
  </si>
  <si>
    <t>info</t>
  </si>
  <si>
    <t>Type schildelen</t>
  </si>
  <si>
    <t>Dak</t>
  </si>
  <si>
    <t>Vloer</t>
  </si>
  <si>
    <t>Gevel</t>
  </si>
  <si>
    <t>Type</t>
  </si>
  <si>
    <t>Dak_plat</t>
  </si>
  <si>
    <t>Dak_hellend</t>
  </si>
  <si>
    <t>Vloer_opvollegrond</t>
  </si>
  <si>
    <t>Vloer_bovenkelder</t>
  </si>
  <si>
    <t>Gevel_andere</t>
  </si>
  <si>
    <t>Gevel_lege_spouwmuur</t>
  </si>
  <si>
    <t>Typologie geometrie (blanco=alle)</t>
  </si>
  <si>
    <t>OB_S; OB_M; OB_L</t>
  </si>
  <si>
    <t>HB_S; HB_M; HB_L</t>
  </si>
  <si>
    <t>GB_S; GB_M; GB_L</t>
  </si>
  <si>
    <t>standaard</t>
  </si>
  <si>
    <t>muur</t>
  </si>
  <si>
    <t>Begrenzing</t>
  </si>
  <si>
    <t>n.v.t. (buiten)</t>
  </si>
  <si>
    <t>grond</t>
  </si>
  <si>
    <t>kelder</t>
  </si>
  <si>
    <t>buiten</t>
  </si>
  <si>
    <t>Aanwezigheid luchtlaag</t>
  </si>
  <si>
    <t>afwezig</t>
  </si>
  <si>
    <t>ja, lege traditionele spouw</t>
  </si>
  <si>
    <t>Onderbreking isolatie</t>
  </si>
  <si>
    <t>aanwezig</t>
  </si>
  <si>
    <t>Dikte isolatie</t>
  </si>
  <si>
    <t>zie INPUT TOOL</t>
  </si>
  <si>
    <t>Plaats isolatie</t>
  </si>
  <si>
    <t>onder de dakafdichting</t>
  </si>
  <si>
    <t>/</t>
  </si>
  <si>
    <t>Lambda-waarde [W/(m.K)] (directe invoer)</t>
  </si>
  <si>
    <t>Materiaal (ter info)</t>
  </si>
  <si>
    <t>MW - platen of dekens</t>
  </si>
  <si>
    <t>PUR/PIR - beklede platen</t>
  </si>
  <si>
    <t>MW - platen of dekens /  EPS</t>
  </si>
  <si>
    <t>Aanwezigheid vloerverwarming</t>
  </si>
  <si>
    <t>Perimeter/oppervlakte vloer op volle grond</t>
  </si>
  <si>
    <t>Type ramen</t>
  </si>
  <si>
    <t>Ramen_enkelglas</t>
  </si>
  <si>
    <t>Ramen_dubbelglas</t>
  </si>
  <si>
    <t>Ramen_HR</t>
  </si>
  <si>
    <t>Ramen_driedubbelglas</t>
  </si>
  <si>
    <t>Deuren als Ramen = (Ramen_enkelglas; Ramen_dubbelglas)</t>
  </si>
  <si>
    <t>Deuren als Ramen = (Ramen_HR; Ramen_driedubbelglas)</t>
  </si>
  <si>
    <t>Bouwjaar woning (blanco=alle)</t>
  </si>
  <si>
    <t>U-waarde venster bekend</t>
  </si>
  <si>
    <t>nee</t>
  </si>
  <si>
    <t>ja ; U = 3.5 W/(m² K)</t>
  </si>
  <si>
    <t>ja ; U = 2 W/(m² K)</t>
  </si>
  <si>
    <t>U-waarde glas bekend</t>
  </si>
  <si>
    <t>ja</t>
  </si>
  <si>
    <t>g-waarde glas bekend</t>
  </si>
  <si>
    <t>Buitenzonwering aanwezig</t>
  </si>
  <si>
    <t>U-waarde glas</t>
  </si>
  <si>
    <t>U-waarde profiel bekend</t>
  </si>
  <si>
    <t>Profieltype</t>
  </si>
  <si>
    <t>hout</t>
  </si>
  <si>
    <r>
      <t xml:space="preserve">hout </t>
    </r>
    <r>
      <rPr>
        <sz val="11"/>
        <color theme="1"/>
        <rFont val="Calibri"/>
        <family val="2"/>
      </rPr>
      <t>≥100mm</t>
    </r>
  </si>
  <si>
    <r>
      <t xml:space="preserve">hout </t>
    </r>
    <r>
      <rPr>
        <sz val="11"/>
        <color theme="1"/>
        <rFont val="Calibri"/>
        <family val="2"/>
      </rPr>
      <t>≥150mm</t>
    </r>
  </si>
  <si>
    <t>Categorie</t>
  </si>
  <si>
    <t>Ventilatiesystemen obv input gebruiker</t>
  </si>
  <si>
    <t>Subtypologie installatie</t>
  </si>
  <si>
    <t>Ventilatie</t>
  </si>
  <si>
    <t>Type ventilatie</t>
  </si>
  <si>
    <t>Geen of onvolledig</t>
  </si>
  <si>
    <t>Natuurlijke afvoer en toevoer</t>
  </si>
  <si>
    <t>Mechanische afvoer</t>
  </si>
  <si>
    <t>Mechanische afvoer en toevoer met warmterecuperatie</t>
  </si>
  <si>
    <t>Regeling aanwezig</t>
  </si>
  <si>
    <t>Reductiefactor regeling bekend</t>
  </si>
  <si>
    <t>Reductiefactor regeling</t>
  </si>
  <si>
    <t>Type regeling</t>
  </si>
  <si>
    <t>Vraagsturing, plaatselijk</t>
  </si>
  <si>
    <t>Vraagsturing, centraal</t>
  </si>
  <si>
    <t>èta_wtw,test bekend</t>
  </si>
  <si>
    <t>Referentiejaar fabricage bekend</t>
  </si>
  <si>
    <t>m-factor uitvoeringskwaliteit bekend</t>
  </si>
  <si>
    <t>m-factor uitvoeringskwaliteit</t>
  </si>
  <si>
    <t>INPUT</t>
  </si>
  <si>
    <t>energiedrager</t>
  </si>
  <si>
    <t>SWW los van RV</t>
  </si>
  <si>
    <t>Opwekker</t>
  </si>
  <si>
    <t>Soort SWW</t>
  </si>
  <si>
    <t>individueel</t>
  </si>
  <si>
    <t>Bestemming</t>
  </si>
  <si>
    <t>keuken en badkamer</t>
  </si>
  <si>
    <t>Gekoppeld aan RV</t>
  </si>
  <si>
    <t>Energiedrager</t>
  </si>
  <si>
    <t>elektriciteit</t>
  </si>
  <si>
    <t>Type toestel</t>
  </si>
  <si>
    <t>ketel</t>
  </si>
  <si>
    <t>Fabricagejaar gekend</t>
  </si>
  <si>
    <t>Jaartal</t>
  </si>
  <si>
    <t>Energielabel aanwezig</t>
  </si>
  <si>
    <t>Voorraadvat aanwezig</t>
  </si>
  <si>
    <t>Voorraadvat 1</t>
  </si>
  <si>
    <t>Volume gekend?</t>
  </si>
  <si>
    <t>Volume [l]</t>
  </si>
  <si>
    <t>Isolatie voorraadvat</t>
  </si>
  <si>
    <t>Energielabel voorraadvat aanwezig</t>
  </si>
  <si>
    <t>voorraadvat en opwekker vormen één geheel</t>
  </si>
  <si>
    <t>Distributie</t>
  </si>
  <si>
    <t>Circulatieleidingen</t>
  </si>
  <si>
    <t>Gewone leidingen</t>
  </si>
  <si>
    <t>&gt; 5m</t>
  </si>
  <si>
    <t>zonneboiler aanwezig</t>
  </si>
  <si>
    <t>PV aanwezig</t>
  </si>
  <si>
    <t>Parameters</t>
  </si>
  <si>
    <t>Wattpiek (Wp)</t>
  </si>
  <si>
    <t>Oppervlakte (m²)</t>
  </si>
  <si>
    <t>Dakvlak</t>
  </si>
  <si>
    <t>Dak buiten BV</t>
  </si>
  <si>
    <t>Oriëntatie</t>
  </si>
  <si>
    <t>zuid</t>
  </si>
  <si>
    <t>type</t>
  </si>
  <si>
    <t>Kachel</t>
  </si>
  <si>
    <t>WP lucht/lucht</t>
  </si>
  <si>
    <t>WP lucht/water</t>
  </si>
  <si>
    <t>WP bodem/water</t>
  </si>
  <si>
    <t>RV</t>
  </si>
  <si>
    <t>Type ruimteverwarming</t>
  </si>
  <si>
    <t>centraal</t>
  </si>
  <si>
    <t>decentraal</t>
  </si>
  <si>
    <t>Aantal opwekkers</t>
  </si>
  <si>
    <t>Type opwekker</t>
  </si>
  <si>
    <t>pellets</t>
  </si>
  <si>
    <t>hout (overig)</t>
  </si>
  <si>
    <t>warmtenet</t>
  </si>
  <si>
    <t>Soort opwekker</t>
  </si>
  <si>
    <t>niet-condenserende ketel (gesloten)</t>
  </si>
  <si>
    <t>warmtepomp</t>
  </si>
  <si>
    <t>energie-efficiënt</t>
  </si>
  <si>
    <t>Bron/afgifte medium</t>
  </si>
  <si>
    <t>lucht/lucht</t>
  </si>
  <si>
    <t>lucht/water</t>
  </si>
  <si>
    <t>bodem/water</t>
  </si>
  <si>
    <t>Buiten beschermd volume</t>
  </si>
  <si>
    <t>Rendement bekend</t>
  </si>
  <si>
    <t>Testrendement deellast</t>
  </si>
  <si>
    <t>Rendement t.o.v.</t>
  </si>
  <si>
    <t>Fabricagejaar bekend</t>
  </si>
  <si>
    <t>COP test bekend</t>
  </si>
  <si>
    <t>Energielabel</t>
  </si>
  <si>
    <t>Distributiesysteem</t>
  </si>
  <si>
    <t>Externe stookplaats</t>
  </si>
  <si>
    <t>Lengte, ongeïsoleerd, buiten BV</t>
  </si>
  <si>
    <t>0 m ≤ lengte ≤ 2 m</t>
  </si>
  <si>
    <t>Afgiftesysteem</t>
  </si>
  <si>
    <t>Type afgifte</t>
  </si>
  <si>
    <t>Radiatoren/convectoren</t>
  </si>
  <si>
    <t>Luchtverwarming</t>
  </si>
  <si>
    <t>Oppervlakteverwarming</t>
  </si>
  <si>
    <t>Pompregeling</t>
  </si>
  <si>
    <t>Regelsysteem</t>
  </si>
  <si>
    <t>(Radiator)kranen</t>
  </si>
  <si>
    <t>Thermostaatkranen</t>
  </si>
  <si>
    <t>Kamerthermostaat</t>
  </si>
  <si>
    <t>Buitenvoeler</t>
  </si>
  <si>
    <t>SWW indien gekoppeld aan RV</t>
  </si>
  <si>
    <t>idem als bij condenserende ketel</t>
  </si>
  <si>
    <t>(4,8m² = standaard voorstel in zonnekaart, op ideaal gelegen oppervlakte)</t>
  </si>
  <si>
    <t>appartement</t>
  </si>
  <si>
    <t>open, halfopen, gesloten</t>
  </si>
  <si>
    <t>Elektriciteit / Warmtepomp</t>
  </si>
  <si>
    <t>m²</t>
  </si>
  <si>
    <t>(Wp per m² gebaseerd op standaard paneel zonnekaart)</t>
  </si>
  <si>
    <t>zonnekaart</t>
  </si>
  <si>
    <t>Wp/m²</t>
  </si>
  <si>
    <t>WP standaard</t>
  </si>
  <si>
    <t>Elektrische verwarming (direct/accumulatie)</t>
  </si>
  <si>
    <t>Hoogrendementsglas (U=1.0 of 1.1)</t>
  </si>
  <si>
    <t>zie tabblad RV_SWW_gekoppeld; verschijnt niet indien toestel = Kachel(s) of Elektrische verwarming of Warmtepomp lucht/lucht</t>
  </si>
  <si>
    <t>voor+achter+1 zijgevel</t>
  </si>
  <si>
    <t>voor+achter</t>
  </si>
  <si>
    <t>schalingsfactor voor gevel om extra hoeken en kanten in te rekenen, b.v. aan balkons</t>
  </si>
  <si>
    <t>WTW ratio</t>
  </si>
  <si>
    <t>plat dak+voor+achter+zijgevel</t>
  </si>
  <si>
    <t>EXACTE INPUT API</t>
  </si>
  <si>
    <t xml:space="preserve"> Condenserende ketel</t>
  </si>
  <si>
    <t>CODE</t>
  </si>
  <si>
    <t>typeWoning: Halfopen, Gesloten, AppartementIngesloten, AppartementDak, Open, AppartementZijgevel
typeGeometrie: null, Gemiddeld, Groot, Klein  (null bij appartement)
typeDak: gemengd, Dak_plat, Dak_hellend
typeGevelIsolatie: nietMetSpouw, nietZonderSpouw, licht, matig, sterk
typeVloer: gemengd, BovenKelder, VolleGrond
typeVenster: dubbel, HR, driedubbel, enkel
typeVentilatie: geen, DWTW, CWTW, A, C
typeVerwarming: null, Elektrische warmtepomp lucht-lucht, Elektrische warmtepomp lucht-water, Niet-condenserende ketel, Kachel, Elektrische warmtepomp bodem-water, Elektrische weerstandsverwarming, Condenserende ketel
verwarmingEnergiedrager: Gas, Stookolie, Hout (overig), Pellets, Kolen, Warmtenet, Elektriciteit
verwarmSanitairWarmWaterMet: zelfde toestel als ruimteverwarming, gas, stookolie, elektrische boiler, warmtepompboiler
typeVloerBovenKelderIsolatie: niet, matig, sterk
typeVloerOpVolleGrondIsolatie: niet, licht, matig, sterk
typePlatDakIsolatie: niet, licht, matig, sterk
typeHellendDakIsolatie: niet, licht, matig, sterk</t>
  </si>
  <si>
    <t>2010 (niet belangrijk, speelt nergens rol bij de default-waarden)</t>
  </si>
  <si>
    <t>Zie selectietabel "Typologie_geometrie" obv "Type woning"  en "Grootte"</t>
  </si>
  <si>
    <t>Zie selectietabel "Schildelen"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</si>
</sst>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rgb="FF1D1B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1A1A1A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0"/>
      <name val="Courier New"/>
      <family val="3"/>
    </font>
    <font>
      <sz val="11"/>
      <color rgb="FF1A1A1A"/>
      <name val="Courier New"/>
      <family val="3"/>
    </font>
    <font>
      <sz val="11"/>
      <name val="Courier New"/>
      <family val="3"/>
    </font>
    <font>
      <sz val="11"/>
      <color rgb="FFFF0000"/>
      <name val="Courier New"/>
      <family val="3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4" fillId="0" borderId="4" xfId="0" applyFont="1" applyBorder="1"/>
    <xf numFmtId="0" fontId="5" fillId="0" borderId="4" xfId="0" applyFont="1" applyBorder="1"/>
    <xf numFmtId="0" fontId="0" fillId="0" borderId="4" xfId="0" applyFill="1" applyBorder="1"/>
    <xf numFmtId="0" fontId="0" fillId="0" borderId="0" xfId="0" applyFill="1" applyBorder="1"/>
    <xf numFmtId="0" fontId="4" fillId="0" borderId="4" xfId="0" applyFont="1" applyFill="1" applyBorder="1"/>
    <xf numFmtId="0" fontId="0" fillId="0" borderId="15" xfId="0" applyBorder="1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8" xfId="0" applyBorder="1"/>
    <xf numFmtId="0" fontId="0" fillId="0" borderId="5" xfId="0" applyFill="1" applyBorder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2" xfId="0" applyBorder="1"/>
    <xf numFmtId="0" fontId="0" fillId="0" borderId="3" xfId="0" applyBorder="1"/>
    <xf numFmtId="0" fontId="2" fillId="0" borderId="0" xfId="0" applyFont="1" applyFill="1" applyBorder="1"/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" xfId="0" applyBorder="1"/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17" xfId="0" applyFill="1" applyBorder="1" applyAlignment="1">
      <alignment vertical="top"/>
    </xf>
    <xf numFmtId="0" fontId="0" fillId="2" borderId="16" xfId="0" applyFill="1" applyBorder="1"/>
    <xf numFmtId="0" fontId="0" fillId="2" borderId="18" xfId="0" applyFill="1" applyBorder="1" applyAlignment="1">
      <alignment vertical="top"/>
    </xf>
    <xf numFmtId="0" fontId="0" fillId="2" borderId="15" xfId="0" applyFill="1" applyBorder="1"/>
    <xf numFmtId="0" fontId="0" fillId="2" borderId="18" xfId="0" applyFill="1" applyBorder="1"/>
    <xf numFmtId="0" fontId="10" fillId="3" borderId="7" xfId="0" applyFont="1" applyFill="1" applyBorder="1" applyAlignment="1">
      <alignment vertical="top"/>
    </xf>
    <xf numFmtId="0" fontId="9" fillId="3" borderId="7" xfId="0" applyFont="1" applyFill="1" applyBorder="1"/>
    <xf numFmtId="0" fontId="9" fillId="3" borderId="0" xfId="0" applyFont="1" applyFill="1" applyBorder="1"/>
    <xf numFmtId="0" fontId="9" fillId="3" borderId="7" xfId="0" applyFont="1" applyFill="1" applyBorder="1" applyAlignment="1">
      <alignment vertical="top"/>
    </xf>
    <xf numFmtId="0" fontId="0" fillId="0" borderId="0" xfId="0" quotePrefix="1" applyBorder="1"/>
    <xf numFmtId="0" fontId="0" fillId="0" borderId="7" xfId="0" quotePrefix="1" applyBorder="1"/>
    <xf numFmtId="0" fontId="1" fillId="0" borderId="5" xfId="0" applyFont="1" applyFill="1" applyBorder="1"/>
    <xf numFmtId="0" fontId="4" fillId="0" borderId="1" xfId="0" applyFont="1" applyBorder="1"/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vertical="top"/>
    </xf>
    <xf numFmtId="2" fontId="0" fillId="0" borderId="5" xfId="0" applyNumberFormat="1" applyBorder="1" applyAlignment="1">
      <alignment vertical="top"/>
    </xf>
    <xf numFmtId="0" fontId="0" fillId="0" borderId="4" xfId="0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2" xfId="0" applyBorder="1"/>
    <xf numFmtId="0" fontId="0" fillId="0" borderId="27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2" fontId="0" fillId="0" borderId="24" xfId="0" applyNumberFormat="1" applyBorder="1"/>
    <xf numFmtId="2" fontId="0" fillId="0" borderId="24" xfId="0" applyNumberFormat="1" applyFill="1" applyBorder="1"/>
    <xf numFmtId="0" fontId="0" fillId="0" borderId="34" xfId="0" applyBorder="1"/>
    <xf numFmtId="0" fontId="0" fillId="0" borderId="23" xfId="0" applyBorder="1"/>
    <xf numFmtId="0" fontId="0" fillId="2" borderId="12" xfId="0" applyFill="1" applyBorder="1"/>
    <xf numFmtId="0" fontId="0" fillId="2" borderId="27" xfId="0" applyFill="1" applyBorder="1"/>
    <xf numFmtId="0" fontId="0" fillId="2" borderId="34" xfId="0" applyFill="1" applyBorder="1"/>
    <xf numFmtId="0" fontId="0" fillId="2" borderId="13" xfId="0" applyFill="1" applyBorder="1"/>
    <xf numFmtId="0" fontId="0" fillId="2" borderId="26" xfId="0" applyFill="1" applyBorder="1"/>
    <xf numFmtId="0" fontId="0" fillId="2" borderId="35" xfId="0" applyFill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" fillId="2" borderId="16" xfId="0" applyFont="1" applyFill="1" applyBorder="1"/>
    <xf numFmtId="0" fontId="2" fillId="2" borderId="18" xfId="0" applyFont="1" applyFill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7" xfId="0" applyFont="1" applyBorder="1"/>
    <xf numFmtId="0" fontId="2" fillId="2" borderId="21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2" borderId="30" xfId="0" applyFill="1" applyBorder="1"/>
    <xf numFmtId="0" fontId="0" fillId="2" borderId="14" xfId="0" applyFill="1" applyBorder="1"/>
    <xf numFmtId="0" fontId="0" fillId="2" borderId="36" xfId="0" applyFill="1" applyBorder="1"/>
    <xf numFmtId="0" fontId="0" fillId="2" borderId="37" xfId="0" applyFill="1" applyBorder="1"/>
    <xf numFmtId="2" fontId="0" fillId="0" borderId="25" xfId="0" applyNumberFormat="1" applyFill="1" applyBorder="1"/>
    <xf numFmtId="0" fontId="0" fillId="2" borderId="28" xfId="0" applyFill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2" fontId="0" fillId="0" borderId="5" xfId="0" applyNumberFormat="1" applyBorder="1" applyAlignment="1">
      <alignment vertical="top" wrapText="1"/>
    </xf>
    <xf numFmtId="2" fontId="0" fillId="0" borderId="0" xfId="0" applyNumberFormat="1"/>
    <xf numFmtId="0" fontId="3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64" fontId="11" fillId="0" borderId="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0" xfId="0" applyFont="1"/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/>
    </xf>
    <xf numFmtId="0" fontId="0" fillId="0" borderId="23" xfId="0" quotePrefix="1" applyBorder="1" applyAlignment="1">
      <alignment horizontal="center"/>
    </xf>
    <xf numFmtId="0" fontId="0" fillId="0" borderId="25" xfId="0" quotePrefix="1" applyBorder="1" applyAlignment="1">
      <alignment horizontal="center"/>
    </xf>
    <xf numFmtId="2" fontId="0" fillId="0" borderId="8" xfId="0" applyNumberFormat="1" applyBorder="1" applyAlignment="1">
      <alignment vertical="top"/>
    </xf>
    <xf numFmtId="0" fontId="8" fillId="0" borderId="31" xfId="0" applyFont="1" applyBorder="1"/>
    <xf numFmtId="0" fontId="8" fillId="0" borderId="32" xfId="0" applyFont="1" applyBorder="1"/>
    <xf numFmtId="0" fontId="8" fillId="0" borderId="22" xfId="0" applyFont="1" applyBorder="1"/>
    <xf numFmtId="0" fontId="8" fillId="0" borderId="23" xfId="0" quotePrefix="1" applyFont="1" applyBorder="1" applyAlignment="1">
      <alignment horizontal="center"/>
    </xf>
    <xf numFmtId="1" fontId="0" fillId="2" borderId="0" xfId="0" applyNumberFormat="1" applyFill="1" applyBorder="1" applyAlignment="1">
      <alignment vertical="top"/>
    </xf>
    <xf numFmtId="0" fontId="0" fillId="0" borderId="7" xfId="0" applyFill="1" applyBorder="1"/>
    <xf numFmtId="0" fontId="0" fillId="0" borderId="4" xfId="0" quotePrefix="1" applyFill="1" applyBorder="1" applyAlignment="1">
      <alignment horizontal="right"/>
    </xf>
    <xf numFmtId="0" fontId="0" fillId="0" borderId="20" xfId="0" quotePrefix="1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9" xfId="0" quotePrefix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vertical="top"/>
    </xf>
    <xf numFmtId="0" fontId="0" fillId="0" borderId="16" xfId="0" applyBorder="1"/>
    <xf numFmtId="0" fontId="0" fillId="0" borderId="16" xfId="0" applyBorder="1" applyAlignment="1">
      <alignment horizontal="center" vertical="center" wrapText="1"/>
    </xf>
    <xf numFmtId="0" fontId="14" fillId="0" borderId="0" xfId="0" applyFont="1"/>
    <xf numFmtId="2" fontId="0" fillId="0" borderId="0" xfId="0" applyNumberFormat="1" applyBorder="1" applyAlignment="1">
      <alignment vertical="top"/>
    </xf>
    <xf numFmtId="0" fontId="3" fillId="0" borderId="8" xfId="0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19" xfId="0" applyFill="1" applyBorder="1" applyAlignment="1">
      <alignment vertical="top"/>
    </xf>
    <xf numFmtId="0" fontId="6" fillId="0" borderId="0" xfId="0" applyFont="1" applyFill="1" applyBorder="1" applyAlignment="1">
      <alignment horizontal="justify" vertical="center"/>
    </xf>
    <xf numFmtId="0" fontId="0" fillId="0" borderId="5" xfId="0" applyFill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0" fillId="0" borderId="5" xfId="0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6" fillId="0" borderId="7" xfId="0" applyFont="1" applyFill="1" applyBorder="1" applyAlignment="1">
      <alignment horizontal="justify" vertical="top"/>
    </xf>
    <xf numFmtId="0" fontId="0" fillId="0" borderId="8" xfId="0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6" fillId="0" borderId="0" xfId="0" quotePrefix="1" applyFont="1" applyFill="1" applyBorder="1" applyAlignment="1">
      <alignment horizontal="justify" vertical="top"/>
    </xf>
    <xf numFmtId="0" fontId="6" fillId="0" borderId="7" xfId="0" applyFont="1" applyFill="1" applyBorder="1" applyAlignment="1">
      <alignment horizontal="justify" vertical="center"/>
    </xf>
    <xf numFmtId="0" fontId="0" fillId="0" borderId="8" xfId="0" applyBorder="1" applyAlignment="1">
      <alignment vertical="top"/>
    </xf>
    <xf numFmtId="0" fontId="0" fillId="0" borderId="26" xfId="0" applyBorder="1"/>
    <xf numFmtId="0" fontId="0" fillId="0" borderId="13" xfId="0" applyBorder="1"/>
    <xf numFmtId="0" fontId="0" fillId="0" borderId="13" xfId="0" applyFill="1" applyBorder="1"/>
    <xf numFmtId="0" fontId="0" fillId="0" borderId="26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36" xfId="0" applyFill="1" applyBorder="1"/>
    <xf numFmtId="0" fontId="0" fillId="5" borderId="26" xfId="0" applyFill="1" applyBorder="1" applyAlignment="1">
      <alignment horizontal="center"/>
    </xf>
    <xf numFmtId="0" fontId="0" fillId="5" borderId="26" xfId="0" quotePrefix="1" applyFill="1" applyBorder="1" applyAlignment="1">
      <alignment horizontal="center"/>
    </xf>
    <xf numFmtId="0" fontId="0" fillId="5" borderId="0" xfId="0" quotePrefix="1" applyFill="1" applyBorder="1" applyAlignment="1"/>
    <xf numFmtId="0" fontId="0" fillId="5" borderId="13" xfId="0" quotePrefix="1" applyFill="1" applyBorder="1" applyAlignment="1"/>
    <xf numFmtId="0" fontId="0" fillId="0" borderId="14" xfId="0" applyBorder="1"/>
    <xf numFmtId="0" fontId="0" fillId="0" borderId="36" xfId="0" applyBorder="1"/>
    <xf numFmtId="0" fontId="9" fillId="6" borderId="0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26" xfId="0" applyFont="1" applyFill="1" applyBorder="1"/>
    <xf numFmtId="0" fontId="10" fillId="6" borderId="0" xfId="0" applyFont="1" applyFill="1" applyBorder="1" applyAlignment="1"/>
    <xf numFmtId="0" fontId="10" fillId="6" borderId="13" xfId="0" applyFont="1" applyFill="1" applyBorder="1"/>
    <xf numFmtId="0" fontId="4" fillId="0" borderId="13" xfId="0" applyFont="1" applyBorder="1"/>
    <xf numFmtId="0" fontId="5" fillId="0" borderId="4" xfId="0" applyFont="1" applyFill="1" applyBorder="1"/>
    <xf numFmtId="0" fontId="5" fillId="0" borderId="0" xfId="0" applyFont="1" applyBorder="1"/>
    <xf numFmtId="0" fontId="0" fillId="0" borderId="13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16" fillId="0" borderId="0" xfId="0" applyFont="1" applyBorder="1"/>
    <xf numFmtId="0" fontId="17" fillId="3" borderId="0" xfId="0" applyFont="1" applyFill="1" applyBorder="1"/>
    <xf numFmtId="0" fontId="16" fillId="0" borderId="0" xfId="0" applyFont="1"/>
    <xf numFmtId="0" fontId="16" fillId="2" borderId="16" xfId="0" applyFont="1" applyFill="1" applyBorder="1"/>
    <xf numFmtId="0" fontId="16" fillId="0" borderId="2" xfId="0" applyFont="1" applyBorder="1"/>
    <xf numFmtId="0" fontId="16" fillId="0" borderId="0" xfId="0" applyFont="1" applyFill="1" applyBorder="1"/>
    <xf numFmtId="0" fontId="16" fillId="0" borderId="7" xfId="0" applyFont="1" applyBorder="1"/>
    <xf numFmtId="0" fontId="16" fillId="0" borderId="16" xfId="0" applyFont="1" applyBorder="1"/>
    <xf numFmtId="0" fontId="18" fillId="0" borderId="7" xfId="0" applyFont="1" applyFill="1" applyBorder="1" applyAlignment="1">
      <alignment horizontal="justify" vertical="top"/>
    </xf>
    <xf numFmtId="0" fontId="16" fillId="0" borderId="7" xfId="0" applyFont="1" applyFill="1" applyBorder="1"/>
    <xf numFmtId="0" fontId="16" fillId="0" borderId="0" xfId="0" applyFont="1" applyFill="1"/>
    <xf numFmtId="0" fontId="19" fillId="0" borderId="7" xfId="0" applyFont="1" applyBorder="1"/>
    <xf numFmtId="0" fontId="19" fillId="2" borderId="16" xfId="0" applyFont="1" applyFill="1" applyBorder="1"/>
    <xf numFmtId="0" fontId="19" fillId="0" borderId="0" xfId="0" applyFont="1" applyBorder="1"/>
    <xf numFmtId="0" fontId="19" fillId="0" borderId="0" xfId="0" applyFont="1" applyFill="1" applyBorder="1"/>
    <xf numFmtId="0" fontId="0" fillId="5" borderId="0" xfId="0" applyFill="1" applyBorder="1" applyAlignment="1"/>
    <xf numFmtId="0" fontId="0" fillId="5" borderId="13" xfId="0" applyFill="1" applyBorder="1" applyAlignment="1"/>
    <xf numFmtId="0" fontId="0" fillId="5" borderId="13" xfId="0" quotePrefix="1" applyFill="1" applyBorder="1" applyAlignment="1">
      <alignment horizontal="center" wrapText="1"/>
    </xf>
    <xf numFmtId="0" fontId="0" fillId="0" borderId="7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vertical="top"/>
    </xf>
    <xf numFmtId="0" fontId="15" fillId="0" borderId="0" xfId="0" applyFont="1"/>
    <xf numFmtId="0" fontId="21" fillId="0" borderId="0" xfId="0" applyFont="1"/>
    <xf numFmtId="0" fontId="15" fillId="7" borderId="21" xfId="0" applyFont="1" applyFill="1" applyBorder="1" applyAlignment="1">
      <alignment vertical="top"/>
    </xf>
    <xf numFmtId="0" fontId="15" fillId="7" borderId="0" xfId="0" applyFont="1" applyFill="1" applyBorder="1"/>
    <xf numFmtId="0" fontId="20" fillId="7" borderId="0" xfId="0" applyFont="1" applyFill="1" applyBorder="1"/>
    <xf numFmtId="0" fontId="15" fillId="7" borderId="3" xfId="0" applyFont="1" applyFill="1" applyBorder="1" applyAlignment="1">
      <alignment vertical="top"/>
    </xf>
    <xf numFmtId="0" fontId="0" fillId="5" borderId="38" xfId="0" quotePrefix="1" applyFill="1" applyBorder="1" applyAlignment="1"/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8" xfId="0" quotePrefix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/>
    <xf numFmtId="0" fontId="2" fillId="0" borderId="22" xfId="0" applyFont="1" applyBorder="1"/>
    <xf numFmtId="0" fontId="2" fillId="0" borderId="0" xfId="0" applyFont="1" applyFill="1" applyBorder="1" applyAlignment="1">
      <alignment horizontal="justify" vertic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6" borderId="3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0" borderId="38" xfId="0" applyFont="1" applyBorder="1"/>
    <xf numFmtId="0" fontId="2" fillId="0" borderId="13" xfId="0" applyFont="1" applyBorder="1"/>
    <xf numFmtId="0" fontId="2" fillId="5" borderId="38" xfId="0" quotePrefix="1" applyFont="1" applyFill="1" applyBorder="1" applyAlignment="1">
      <alignment horizontal="center"/>
    </xf>
    <xf numFmtId="0" fontId="2" fillId="5" borderId="13" xfId="0" quotePrefix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0" xfId="0" applyFont="1" applyBorder="1"/>
    <xf numFmtId="2" fontId="2" fillId="0" borderId="8" xfId="0" applyNumberFormat="1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164" fontId="23" fillId="0" borderId="21" xfId="0" applyNumberFormat="1" applyFont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/>
    </xf>
    <xf numFmtId="164" fontId="23" fillId="0" borderId="5" xfId="0" applyNumberFormat="1" applyFont="1" applyFill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64" fontId="23" fillId="0" borderId="8" xfId="0" applyNumberFormat="1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3" xfId="0" applyNumberForma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0" fillId="4" borderId="15" xfId="0" applyFont="1" applyFill="1" applyBorder="1" applyAlignment="1">
      <alignment horizontal="right" vertical="top"/>
    </xf>
    <xf numFmtId="0" fontId="0" fillId="4" borderId="16" xfId="0" applyFont="1" applyFill="1" applyBorder="1" applyAlignment="1">
      <alignment horizontal="right" vertical="top"/>
    </xf>
    <xf numFmtId="0" fontId="0" fillId="4" borderId="18" xfId="0" applyFont="1" applyFill="1" applyBorder="1" applyAlignment="1">
      <alignment horizontal="right" vertical="top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0" fillId="4" borderId="15" xfId="0" applyFont="1" applyFill="1" applyBorder="1" applyAlignment="1">
      <alignment horizontal="center" vertical="top"/>
    </xf>
    <xf numFmtId="0" fontId="0" fillId="4" borderId="16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2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3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8" xfId="0" quotePrefix="1" applyFill="1" applyBorder="1" applyAlignment="1">
      <alignment horizontal="center"/>
    </xf>
    <xf numFmtId="0" fontId="0" fillId="5" borderId="13" xfId="0" quotePrefix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3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23" fillId="0" borderId="4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164" fontId="23" fillId="0" borderId="4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295275</xdr:colOff>
      <xdr:row>9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29400"/>
          <a:ext cx="2952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285750</xdr:colOff>
      <xdr:row>10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29400"/>
          <a:ext cx="2857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251460</xdr:colOff>
      <xdr:row>5</xdr:row>
      <xdr:rowOff>150581</xdr:rowOff>
    </xdr:from>
    <xdr:to>
      <xdr:col>16</xdr:col>
      <xdr:colOff>195183</xdr:colOff>
      <xdr:row>18</xdr:row>
      <xdr:rowOff>41517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95C205A-A312-49BB-AF33-7309A0A90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7780" y="1049741"/>
          <a:ext cx="6039723" cy="2298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P136"/>
  <sheetViews>
    <sheetView topLeftCell="A114" zoomScaleNormal="100" workbookViewId="0">
      <selection activeCell="B123" sqref="B123:F123"/>
    </sheetView>
  </sheetViews>
  <sheetFormatPr defaultRowHeight="15" x14ac:dyDescent="0.25"/>
  <cols>
    <col min="1" max="1" width="3.5703125" customWidth="1"/>
    <col min="2" max="2" width="10.140625" style="27" bestFit="1" customWidth="1"/>
    <col min="3" max="3" width="6.7109375" customWidth="1"/>
    <col min="4" max="4" width="20.28515625" style="219" customWidth="1"/>
    <col min="5" max="5" width="76.5703125" customWidth="1"/>
    <col min="6" max="6" width="58.42578125" style="27" customWidth="1"/>
    <col min="7" max="7" width="8" style="28" customWidth="1"/>
    <col min="8" max="8" width="10.28515625" style="28" hidden="1" customWidth="1"/>
    <col min="9" max="10" width="9.140625" style="169" hidden="1" customWidth="1"/>
    <col min="11" max="11" width="9.140625" hidden="1" customWidth="1"/>
    <col min="12" max="12" width="9.140625" customWidth="1"/>
  </cols>
  <sheetData>
    <row r="1" spans="2:8" x14ac:dyDescent="0.25">
      <c r="B1" s="11"/>
      <c r="C1" s="7"/>
      <c r="D1" s="217"/>
      <c r="E1" s="7"/>
      <c r="F1" s="11"/>
      <c r="G1" s="136"/>
      <c r="H1" s="136"/>
    </row>
    <row r="2" spans="2:8" ht="16.5" thickBot="1" x14ac:dyDescent="0.35">
      <c r="B2" s="46"/>
      <c r="C2" s="47" t="s">
        <v>0</v>
      </c>
      <c r="D2" s="218" t="s">
        <v>444</v>
      </c>
      <c r="E2" s="48" t="s">
        <v>1</v>
      </c>
      <c r="F2" s="49" t="s">
        <v>2</v>
      </c>
      <c r="G2" s="137"/>
      <c r="H2" s="137"/>
    </row>
    <row r="3" spans="2:8" ht="15.75" thickBot="1" x14ac:dyDescent="0.3"/>
    <row r="4" spans="2:8" ht="15.75" thickBot="1" x14ac:dyDescent="0.3">
      <c r="B4" s="41" t="s">
        <v>3</v>
      </c>
      <c r="C4" s="44" t="s">
        <v>4</v>
      </c>
      <c r="D4" s="220"/>
      <c r="E4" s="42"/>
      <c r="F4" s="43"/>
      <c r="G4" s="136"/>
      <c r="H4" s="136"/>
    </row>
    <row r="5" spans="2:8" x14ac:dyDescent="0.25">
      <c r="B5" s="34" t="s">
        <v>5</v>
      </c>
      <c r="C5" s="35"/>
      <c r="D5" s="221" t="s">
        <v>6</v>
      </c>
      <c r="E5" s="29" t="s">
        <v>7</v>
      </c>
      <c r="F5" s="290" t="s">
        <v>8</v>
      </c>
      <c r="G5" s="138"/>
      <c r="H5" s="138"/>
    </row>
    <row r="6" spans="2:8" x14ac:dyDescent="0.25">
      <c r="B6" s="32" t="s">
        <v>9</v>
      </c>
      <c r="C6" s="13"/>
      <c r="D6" s="217" t="s">
        <v>10</v>
      </c>
      <c r="E6" s="7" t="s">
        <v>11</v>
      </c>
      <c r="F6" s="291"/>
      <c r="G6" s="138"/>
      <c r="H6" s="138"/>
    </row>
    <row r="7" spans="2:8" x14ac:dyDescent="0.25">
      <c r="B7" s="32" t="s">
        <v>12</v>
      </c>
      <c r="C7" s="13"/>
      <c r="D7" s="222" t="s">
        <v>13</v>
      </c>
      <c r="E7" s="7" t="s">
        <v>14</v>
      </c>
      <c r="F7" s="291"/>
      <c r="G7" s="138"/>
      <c r="H7" s="138"/>
    </row>
    <row r="8" spans="2:8" ht="15.75" thickBot="1" x14ac:dyDescent="0.3">
      <c r="B8" s="33" t="s">
        <v>15</v>
      </c>
      <c r="C8" s="14"/>
      <c r="D8" s="223" t="s">
        <v>16</v>
      </c>
      <c r="E8" s="9" t="s">
        <v>16</v>
      </c>
      <c r="F8" s="292"/>
      <c r="G8" s="138"/>
      <c r="H8" s="138"/>
    </row>
    <row r="9" spans="2:8" ht="15.75" thickBot="1" x14ac:dyDescent="0.3"/>
    <row r="10" spans="2:8" ht="15.75" thickBot="1" x14ac:dyDescent="0.3">
      <c r="B10" s="56" t="s">
        <v>17</v>
      </c>
      <c r="C10" s="42" t="s">
        <v>18</v>
      </c>
      <c r="D10" s="220"/>
      <c r="E10" s="42"/>
      <c r="F10" s="43"/>
      <c r="G10" s="136"/>
      <c r="H10" s="136"/>
    </row>
    <row r="11" spans="2:8" ht="15.75" customHeight="1" x14ac:dyDescent="0.25">
      <c r="B11" s="32" t="s">
        <v>19</v>
      </c>
      <c r="C11" s="7"/>
      <c r="D11" s="217" t="s">
        <v>20</v>
      </c>
      <c r="E11" s="11" t="s">
        <v>21</v>
      </c>
      <c r="F11" s="293" t="s">
        <v>8</v>
      </c>
      <c r="G11" s="139"/>
      <c r="H11" s="139"/>
    </row>
    <row r="12" spans="2:8" x14ac:dyDescent="0.25">
      <c r="B12" s="32" t="s">
        <v>22</v>
      </c>
      <c r="C12" s="7"/>
      <c r="D12" s="222" t="s">
        <v>23</v>
      </c>
      <c r="E12" s="11" t="s">
        <v>24</v>
      </c>
      <c r="F12" s="294"/>
      <c r="G12" s="139"/>
      <c r="H12" s="139"/>
    </row>
    <row r="13" spans="2:8" ht="15.75" thickBot="1" x14ac:dyDescent="0.3">
      <c r="B13" s="33" t="s">
        <v>25</v>
      </c>
      <c r="C13" s="9"/>
      <c r="D13" s="223" t="s">
        <v>26</v>
      </c>
      <c r="E13" s="36" t="s">
        <v>27</v>
      </c>
      <c r="F13" s="295"/>
      <c r="G13" s="139"/>
      <c r="H13" s="139"/>
    </row>
    <row r="14" spans="2:8" ht="15.75" thickBot="1" x14ac:dyDescent="0.3"/>
    <row r="15" spans="2:8" ht="15.75" thickBot="1" x14ac:dyDescent="0.3">
      <c r="B15" s="56" t="s">
        <v>17</v>
      </c>
      <c r="C15" s="42" t="s">
        <v>28</v>
      </c>
      <c r="D15" s="220"/>
      <c r="E15" s="42"/>
      <c r="F15" s="43"/>
      <c r="G15" s="136"/>
      <c r="H15" s="136"/>
    </row>
    <row r="16" spans="2:8" ht="15.75" customHeight="1" x14ac:dyDescent="0.25">
      <c r="B16" s="32" t="s">
        <v>19</v>
      </c>
      <c r="C16" s="7"/>
      <c r="D16" s="217" t="str">
        <f>D11</f>
        <v>Klein</v>
      </c>
      <c r="E16" s="11" t="s">
        <v>29</v>
      </c>
      <c r="F16" s="293" t="s">
        <v>8</v>
      </c>
      <c r="G16" s="139"/>
      <c r="H16" s="139"/>
    </row>
    <row r="17" spans="2:8" x14ac:dyDescent="0.25">
      <c r="B17" s="32" t="s">
        <v>22</v>
      </c>
      <c r="C17" s="7"/>
      <c r="D17" s="217" t="str">
        <f>D12</f>
        <v>Gemiddeld</v>
      </c>
      <c r="E17" s="11" t="s">
        <v>30</v>
      </c>
      <c r="F17" s="294"/>
      <c r="G17" s="139"/>
      <c r="H17" s="139"/>
    </row>
    <row r="18" spans="2:8" ht="15.75" thickBot="1" x14ac:dyDescent="0.3">
      <c r="B18" s="33" t="s">
        <v>25</v>
      </c>
      <c r="C18" s="9"/>
      <c r="D18" s="223" t="str">
        <f>D13</f>
        <v>Groot</v>
      </c>
      <c r="E18" s="36" t="s">
        <v>31</v>
      </c>
      <c r="F18" s="295"/>
      <c r="G18" s="139"/>
      <c r="H18" s="139"/>
    </row>
    <row r="19" spans="2:8" ht="15.75" thickBot="1" x14ac:dyDescent="0.3"/>
    <row r="20" spans="2:8" ht="15.75" thickBot="1" x14ac:dyDescent="0.3">
      <c r="B20" s="56" t="s">
        <v>17</v>
      </c>
      <c r="C20" s="42" t="s">
        <v>32</v>
      </c>
      <c r="D20" s="220"/>
      <c r="E20" s="42"/>
      <c r="F20" s="43"/>
      <c r="G20" s="136"/>
      <c r="H20" s="136"/>
    </row>
    <row r="21" spans="2:8" ht="15.75" customHeight="1" x14ac:dyDescent="0.25">
      <c r="B21" s="32" t="s">
        <v>19</v>
      </c>
      <c r="C21" s="7"/>
      <c r="D21" s="217" t="str">
        <f>D11</f>
        <v>Klein</v>
      </c>
      <c r="E21" s="11" t="s">
        <v>33</v>
      </c>
      <c r="F21" s="293" t="s">
        <v>8</v>
      </c>
      <c r="G21" s="139"/>
      <c r="H21" s="139"/>
    </row>
    <row r="22" spans="2:8" x14ac:dyDescent="0.25">
      <c r="B22" s="32" t="s">
        <v>22</v>
      </c>
      <c r="C22" s="7"/>
      <c r="D22" s="217" t="str">
        <f t="shared" ref="D22:D23" si="0">D12</f>
        <v>Gemiddeld</v>
      </c>
      <c r="E22" s="11" t="s">
        <v>34</v>
      </c>
      <c r="F22" s="294"/>
      <c r="G22" s="139"/>
      <c r="H22" s="139"/>
    </row>
    <row r="23" spans="2:8" ht="15.75" thickBot="1" x14ac:dyDescent="0.3">
      <c r="B23" s="33" t="s">
        <v>25</v>
      </c>
      <c r="C23" s="9"/>
      <c r="D23" s="217" t="str">
        <f t="shared" si="0"/>
        <v>Groot</v>
      </c>
      <c r="E23" s="36" t="s">
        <v>35</v>
      </c>
      <c r="F23" s="295"/>
      <c r="G23" s="139"/>
      <c r="H23" s="139"/>
    </row>
    <row r="24" spans="2:8" ht="15.75" thickBot="1" x14ac:dyDescent="0.3">
      <c r="B24" s="166"/>
      <c r="C24" s="167"/>
      <c r="D24" s="224"/>
      <c r="E24" s="166"/>
      <c r="F24" s="168"/>
      <c r="G24" s="139"/>
      <c r="H24" s="139"/>
    </row>
    <row r="25" spans="2:8" ht="15.75" thickBot="1" x14ac:dyDescent="0.3">
      <c r="B25" s="56" t="s">
        <v>17</v>
      </c>
      <c r="C25" s="42" t="s">
        <v>36</v>
      </c>
      <c r="D25" s="220"/>
      <c r="E25" s="42"/>
      <c r="F25" s="43"/>
      <c r="G25" s="136"/>
      <c r="H25" s="136"/>
    </row>
    <row r="26" spans="2:8" ht="15.75" customHeight="1" x14ac:dyDescent="0.25">
      <c r="B26" s="32" t="s">
        <v>19</v>
      </c>
      <c r="C26" s="7"/>
      <c r="D26" s="217" t="s">
        <v>37</v>
      </c>
      <c r="E26" s="7" t="s">
        <v>38</v>
      </c>
      <c r="F26" s="293" t="s">
        <v>8</v>
      </c>
      <c r="G26" s="139"/>
      <c r="H26" s="139"/>
    </row>
    <row r="27" spans="2:8" x14ac:dyDescent="0.25">
      <c r="B27" s="32" t="s">
        <v>22</v>
      </c>
      <c r="C27" s="7"/>
      <c r="D27" s="222" t="s">
        <v>39</v>
      </c>
      <c r="E27" s="7" t="s">
        <v>40</v>
      </c>
      <c r="F27" s="294"/>
      <c r="G27" s="139"/>
      <c r="H27" s="139"/>
    </row>
    <row r="28" spans="2:8" ht="15.75" thickBot="1" x14ac:dyDescent="0.3">
      <c r="B28" s="33" t="s">
        <v>25</v>
      </c>
      <c r="C28" s="9"/>
      <c r="D28" s="223" t="s">
        <v>41</v>
      </c>
      <c r="E28" s="9" t="s">
        <v>42</v>
      </c>
      <c r="F28" s="295"/>
      <c r="G28" s="139"/>
      <c r="H28" s="139"/>
    </row>
    <row r="29" spans="2:8" ht="15.75" thickBot="1" x14ac:dyDescent="0.3"/>
    <row r="30" spans="2:8" ht="15.75" thickBot="1" x14ac:dyDescent="0.3">
      <c r="B30" s="41" t="s">
        <v>43</v>
      </c>
      <c r="C30" s="42" t="s">
        <v>44</v>
      </c>
      <c r="D30" s="220"/>
      <c r="E30" s="42"/>
      <c r="F30" s="43"/>
      <c r="G30" s="136"/>
      <c r="H30" s="136"/>
    </row>
    <row r="31" spans="2:8" x14ac:dyDescent="0.25">
      <c r="B31" s="175" t="s">
        <v>45</v>
      </c>
      <c r="C31" s="18"/>
      <c r="D31" s="222" t="str">
        <f>E31</f>
        <v>Gas</v>
      </c>
      <c r="E31" s="176" t="s">
        <v>46</v>
      </c>
      <c r="F31" s="177"/>
      <c r="G31" s="136"/>
      <c r="H31" s="136"/>
    </row>
    <row r="32" spans="2:8" x14ac:dyDescent="0.25">
      <c r="B32" s="175" t="s">
        <v>47</v>
      </c>
      <c r="C32" s="18"/>
      <c r="D32" s="222" t="s">
        <v>48</v>
      </c>
      <c r="E32" s="256" t="s">
        <v>428</v>
      </c>
      <c r="F32" s="177"/>
      <c r="G32" s="136"/>
      <c r="H32" s="136"/>
    </row>
    <row r="33" spans="2:8" x14ac:dyDescent="0.25">
      <c r="B33" s="175" t="s">
        <v>49</v>
      </c>
      <c r="C33" s="18"/>
      <c r="D33" s="222" t="str">
        <f t="shared" ref="D33:D36" si="1">E33</f>
        <v>Stookolie</v>
      </c>
      <c r="E33" s="176" t="s">
        <v>50</v>
      </c>
      <c r="F33" s="177"/>
      <c r="G33" s="136"/>
      <c r="H33" s="136"/>
    </row>
    <row r="34" spans="2:8" x14ac:dyDescent="0.25">
      <c r="B34" s="175" t="s">
        <v>51</v>
      </c>
      <c r="C34" s="18"/>
      <c r="D34" s="222" t="str">
        <f t="shared" si="1"/>
        <v>Pellets</v>
      </c>
      <c r="E34" s="178" t="s">
        <v>52</v>
      </c>
      <c r="F34" s="179"/>
      <c r="G34" s="103"/>
      <c r="H34" s="103"/>
    </row>
    <row r="35" spans="2:8" x14ac:dyDescent="0.25">
      <c r="B35" s="175" t="s">
        <v>53</v>
      </c>
      <c r="C35" s="18"/>
      <c r="D35" s="222" t="str">
        <f t="shared" si="1"/>
        <v>Hout</v>
      </c>
      <c r="E35" s="178" t="s">
        <v>54</v>
      </c>
      <c r="F35" s="179"/>
      <c r="G35" s="103"/>
      <c r="H35" s="103"/>
    </row>
    <row r="36" spans="2:8" ht="15.75" thickBot="1" x14ac:dyDescent="0.3">
      <c r="B36" s="180" t="s">
        <v>55</v>
      </c>
      <c r="C36" s="153"/>
      <c r="D36" s="225" t="str">
        <f t="shared" si="1"/>
        <v>Warmtenet</v>
      </c>
      <c r="E36" s="181" t="s">
        <v>56</v>
      </c>
      <c r="F36" s="182"/>
      <c r="G36" s="103"/>
      <c r="H36" s="103"/>
    </row>
    <row r="37" spans="2:8" ht="15.75" thickBot="1" x14ac:dyDescent="0.3"/>
    <row r="38" spans="2:8" ht="15.75" thickBot="1" x14ac:dyDescent="0.3">
      <c r="B38" s="41" t="s">
        <v>43</v>
      </c>
      <c r="C38" s="42" t="s">
        <v>57</v>
      </c>
      <c r="D38" s="220"/>
      <c r="E38" s="42"/>
      <c r="F38" s="43"/>
      <c r="G38" s="136"/>
      <c r="H38" s="136"/>
    </row>
    <row r="39" spans="2:8" x14ac:dyDescent="0.25">
      <c r="B39" s="175"/>
      <c r="C39" s="18"/>
      <c r="D39" s="222"/>
      <c r="E39" s="184" t="s">
        <v>58</v>
      </c>
      <c r="F39" s="183" t="s">
        <v>59</v>
      </c>
      <c r="G39" s="136"/>
      <c r="H39" s="136"/>
    </row>
    <row r="40" spans="2:8" x14ac:dyDescent="0.25">
      <c r="B40" s="175" t="s">
        <v>45</v>
      </c>
      <c r="C40" s="18"/>
      <c r="D40" s="222" t="s">
        <v>60</v>
      </c>
      <c r="E40" s="176" t="s">
        <v>61</v>
      </c>
      <c r="F40" s="299" t="s">
        <v>62</v>
      </c>
      <c r="G40" s="136"/>
      <c r="H40" s="136"/>
    </row>
    <row r="41" spans="2:8" x14ac:dyDescent="0.25">
      <c r="B41" s="175" t="s">
        <v>47</v>
      </c>
      <c r="C41" s="18"/>
      <c r="D41" s="222" t="s">
        <v>63</v>
      </c>
      <c r="E41" s="176" t="s">
        <v>64</v>
      </c>
      <c r="F41" s="299"/>
      <c r="G41" s="136"/>
      <c r="H41" s="136"/>
    </row>
    <row r="42" spans="2:8" x14ac:dyDescent="0.25">
      <c r="B42" s="175" t="s">
        <v>49</v>
      </c>
      <c r="C42" s="18"/>
      <c r="D42" s="222" t="s">
        <v>65</v>
      </c>
      <c r="E42" s="176" t="s">
        <v>66</v>
      </c>
      <c r="F42" s="299"/>
      <c r="G42" s="136"/>
      <c r="H42" s="136"/>
    </row>
    <row r="43" spans="2:8" x14ac:dyDescent="0.25">
      <c r="B43" s="175" t="s">
        <v>51</v>
      </c>
      <c r="C43" s="18"/>
      <c r="D43" s="222" t="s">
        <v>67</v>
      </c>
      <c r="E43" s="256" t="s">
        <v>434</v>
      </c>
      <c r="F43" s="299" t="s">
        <v>68</v>
      </c>
      <c r="G43" s="136"/>
      <c r="H43" s="136"/>
    </row>
    <row r="44" spans="2:8" x14ac:dyDescent="0.25">
      <c r="B44" s="175" t="s">
        <v>53</v>
      </c>
      <c r="C44" s="18"/>
      <c r="D44" s="222" t="s">
        <v>69</v>
      </c>
      <c r="E44" s="178" t="s">
        <v>70</v>
      </c>
      <c r="F44" s="299"/>
      <c r="G44" s="103"/>
      <c r="H44" s="103"/>
    </row>
    <row r="45" spans="2:8" x14ac:dyDescent="0.25">
      <c r="B45" s="175" t="s">
        <v>55</v>
      </c>
      <c r="C45" s="18"/>
      <c r="D45" s="222" t="s">
        <v>71</v>
      </c>
      <c r="E45" s="178" t="s">
        <v>72</v>
      </c>
      <c r="F45" s="299"/>
      <c r="G45" s="103"/>
      <c r="H45" s="103"/>
    </row>
    <row r="46" spans="2:8" ht="15.75" thickBot="1" x14ac:dyDescent="0.3">
      <c r="B46" s="180" t="s">
        <v>73</v>
      </c>
      <c r="C46" s="153"/>
      <c r="D46" s="226" t="s">
        <v>74</v>
      </c>
      <c r="E46" s="181" t="s">
        <v>75</v>
      </c>
      <c r="F46" s="302"/>
      <c r="G46" s="103"/>
      <c r="H46" s="103"/>
    </row>
    <row r="47" spans="2:8" x14ac:dyDescent="0.25">
      <c r="B47" s="136"/>
      <c r="C47" s="18"/>
      <c r="D47" s="222"/>
      <c r="E47" s="178"/>
      <c r="F47" s="236"/>
      <c r="G47" s="103"/>
      <c r="H47" s="103"/>
    </row>
    <row r="48" spans="2:8" ht="15.75" thickBot="1" x14ac:dyDescent="0.3">
      <c r="G48" s="103"/>
      <c r="H48" s="103"/>
    </row>
    <row r="49" spans="2:8" ht="15.75" thickBot="1" x14ac:dyDescent="0.3">
      <c r="B49" s="41" t="s">
        <v>76</v>
      </c>
      <c r="C49" s="42" t="s">
        <v>77</v>
      </c>
      <c r="D49" s="220"/>
      <c r="E49" s="42"/>
      <c r="F49" s="43"/>
      <c r="G49" s="136"/>
      <c r="H49" s="136"/>
    </row>
    <row r="50" spans="2:8" x14ac:dyDescent="0.25">
      <c r="B50" s="175" t="s">
        <v>45</v>
      </c>
      <c r="C50" s="18"/>
      <c r="D50" s="222" t="s">
        <v>78</v>
      </c>
      <c r="E50" s="184" t="s">
        <v>79</v>
      </c>
      <c r="F50" s="279" t="s">
        <v>436</v>
      </c>
      <c r="G50" s="136"/>
      <c r="H50" s="136"/>
    </row>
    <row r="51" spans="2:8" x14ac:dyDescent="0.25">
      <c r="B51" s="175" t="s">
        <v>47</v>
      </c>
      <c r="C51" s="18"/>
      <c r="D51" s="222" t="s">
        <v>80</v>
      </c>
      <c r="E51" s="176" t="s">
        <v>46</v>
      </c>
      <c r="F51" s="299" t="s">
        <v>81</v>
      </c>
      <c r="G51" s="136"/>
      <c r="H51" s="136"/>
    </row>
    <row r="52" spans="2:8" x14ac:dyDescent="0.25">
      <c r="B52" s="175" t="s">
        <v>49</v>
      </c>
      <c r="C52" s="18"/>
      <c r="D52" s="222" t="s">
        <v>82</v>
      </c>
      <c r="E52" s="176" t="s">
        <v>50</v>
      </c>
      <c r="F52" s="299"/>
      <c r="G52" s="136"/>
      <c r="H52" s="136"/>
    </row>
    <row r="53" spans="2:8" x14ac:dyDescent="0.25">
      <c r="B53" s="175" t="s">
        <v>51</v>
      </c>
      <c r="C53" s="18"/>
      <c r="D53" s="222" t="s">
        <v>83</v>
      </c>
      <c r="E53" s="176" t="s">
        <v>84</v>
      </c>
      <c r="F53" s="299"/>
      <c r="G53" s="136"/>
      <c r="H53" s="136"/>
    </row>
    <row r="54" spans="2:8" ht="15.75" thickBot="1" x14ac:dyDescent="0.3">
      <c r="B54" s="180" t="s">
        <v>53</v>
      </c>
      <c r="C54" s="153"/>
      <c r="D54" s="226" t="s">
        <v>85</v>
      </c>
      <c r="E54" s="185" t="s">
        <v>86</v>
      </c>
      <c r="F54" s="302"/>
      <c r="G54" s="136"/>
      <c r="H54" s="136"/>
    </row>
    <row r="55" spans="2:8" ht="15.75" thickBot="1" x14ac:dyDescent="0.3">
      <c r="G55" s="136"/>
      <c r="H55" s="136"/>
    </row>
    <row r="56" spans="2:8" ht="15.75" thickBot="1" x14ac:dyDescent="0.3">
      <c r="B56" s="41" t="s">
        <v>76</v>
      </c>
      <c r="C56" s="42" t="s">
        <v>87</v>
      </c>
      <c r="D56" s="220"/>
      <c r="E56" s="42"/>
      <c r="F56" s="43"/>
      <c r="G56" s="136"/>
      <c r="H56" s="136"/>
    </row>
    <row r="57" spans="2:8" ht="15" customHeight="1" x14ac:dyDescent="0.25">
      <c r="B57" s="175" t="s">
        <v>88</v>
      </c>
      <c r="C57" s="18"/>
      <c r="D57" s="222" t="s">
        <v>89</v>
      </c>
      <c r="E57" s="136" t="s">
        <v>90</v>
      </c>
      <c r="F57" s="300" t="s">
        <v>91</v>
      </c>
      <c r="G57" s="103"/>
      <c r="H57" s="103"/>
    </row>
    <row r="58" spans="2:8" ht="15.75" thickBot="1" x14ac:dyDescent="0.3">
      <c r="B58" s="180" t="s">
        <v>92</v>
      </c>
      <c r="C58" s="153"/>
      <c r="D58" s="226" t="s">
        <v>93</v>
      </c>
      <c r="E58" s="235" t="s">
        <v>94</v>
      </c>
      <c r="F58" s="301"/>
      <c r="G58" s="103"/>
      <c r="H58" s="103"/>
    </row>
    <row r="59" spans="2:8" ht="15.75" thickBot="1" x14ac:dyDescent="0.3"/>
    <row r="60" spans="2:8" ht="15.75" thickBot="1" x14ac:dyDescent="0.3">
      <c r="B60" s="41" t="s">
        <v>95</v>
      </c>
      <c r="C60" s="42" t="s">
        <v>96</v>
      </c>
      <c r="D60" s="220"/>
      <c r="E60" s="42"/>
      <c r="F60" s="43" t="s">
        <v>97</v>
      </c>
      <c r="G60" s="136"/>
      <c r="H60" s="136"/>
    </row>
    <row r="61" spans="2:8" x14ac:dyDescent="0.25">
      <c r="B61" s="34" t="s">
        <v>98</v>
      </c>
      <c r="C61" s="29"/>
      <c r="D61" s="221" t="s">
        <v>99</v>
      </c>
      <c r="E61" s="37" t="s">
        <v>100</v>
      </c>
      <c r="F61" s="39" t="s">
        <v>3</v>
      </c>
      <c r="G61" s="103"/>
      <c r="H61" s="103"/>
    </row>
    <row r="62" spans="2:8" x14ac:dyDescent="0.25">
      <c r="B62" s="32" t="s">
        <v>101</v>
      </c>
      <c r="C62" s="7"/>
      <c r="D62" s="217" t="s">
        <v>102</v>
      </c>
      <c r="E62" s="11" t="s">
        <v>103</v>
      </c>
      <c r="F62" s="40" t="s">
        <v>104</v>
      </c>
      <c r="G62" s="103"/>
      <c r="H62" s="103"/>
    </row>
    <row r="63" spans="2:8" x14ac:dyDescent="0.25">
      <c r="B63" s="32" t="s">
        <v>105</v>
      </c>
      <c r="C63" s="7"/>
      <c r="D63" s="222" t="s">
        <v>106</v>
      </c>
      <c r="E63" s="31" t="s">
        <v>107</v>
      </c>
      <c r="F63" s="38" t="s">
        <v>17</v>
      </c>
      <c r="G63" s="136"/>
      <c r="H63" s="136"/>
    </row>
    <row r="64" spans="2:8" x14ac:dyDescent="0.25">
      <c r="B64" s="32" t="s">
        <v>108</v>
      </c>
      <c r="C64" s="7"/>
      <c r="D64" s="222" t="s">
        <v>109</v>
      </c>
      <c r="E64" s="31" t="s">
        <v>110</v>
      </c>
      <c r="F64" s="38" t="s">
        <v>111</v>
      </c>
      <c r="G64" s="136"/>
      <c r="H64" s="136"/>
    </row>
    <row r="65" spans="2:10" ht="15.75" thickBot="1" x14ac:dyDescent="0.3">
      <c r="B65" s="33" t="s">
        <v>112</v>
      </c>
      <c r="C65" s="9"/>
      <c r="D65" s="223" t="s">
        <v>113</v>
      </c>
      <c r="E65" s="9" t="s">
        <v>114</v>
      </c>
      <c r="F65" s="186" t="s">
        <v>115</v>
      </c>
      <c r="G65" s="136"/>
      <c r="H65" s="136"/>
    </row>
    <row r="66" spans="2:10" ht="15.75" thickBot="1" x14ac:dyDescent="0.3"/>
    <row r="67" spans="2:10" ht="15.75" thickBot="1" x14ac:dyDescent="0.3">
      <c r="B67" s="56" t="s">
        <v>111</v>
      </c>
      <c r="C67" s="42" t="s">
        <v>116</v>
      </c>
      <c r="D67" s="220"/>
      <c r="E67" s="42"/>
      <c r="F67" s="43"/>
      <c r="G67" s="136"/>
      <c r="H67" s="136"/>
    </row>
    <row r="68" spans="2:10" s="238" customFormat="1" ht="15.75" thickBot="1" x14ac:dyDescent="0.3">
      <c r="B68" s="240"/>
      <c r="C68" s="241" t="s">
        <v>117</v>
      </c>
      <c r="D68" s="242"/>
      <c r="E68" s="241"/>
      <c r="F68" s="243"/>
      <c r="G68" s="237"/>
      <c r="H68" s="237"/>
      <c r="I68" s="239"/>
      <c r="J68" s="239"/>
    </row>
    <row r="69" spans="2:10" x14ac:dyDescent="0.25">
      <c r="B69" s="34" t="s">
        <v>118</v>
      </c>
      <c r="C69" s="7"/>
      <c r="D69" s="217" t="s">
        <v>119</v>
      </c>
      <c r="E69" s="7" t="s">
        <v>120</v>
      </c>
      <c r="F69" s="293" t="s">
        <v>8</v>
      </c>
      <c r="G69" s="139"/>
      <c r="H69" s="139"/>
    </row>
    <row r="70" spans="2:10" x14ac:dyDescent="0.25">
      <c r="B70" s="32" t="s">
        <v>121</v>
      </c>
      <c r="C70" s="7"/>
      <c r="D70" s="222" t="s">
        <v>122</v>
      </c>
      <c r="E70" s="7" t="s">
        <v>123</v>
      </c>
      <c r="F70" s="294"/>
      <c r="G70" s="139"/>
      <c r="H70" s="139"/>
    </row>
    <row r="71" spans="2:10" ht="18.75" customHeight="1" thickBot="1" x14ac:dyDescent="0.3">
      <c r="B71" s="33" t="s">
        <v>124</v>
      </c>
      <c r="C71" s="9"/>
      <c r="D71" s="223" t="s">
        <v>125</v>
      </c>
      <c r="E71" s="36" t="s">
        <v>125</v>
      </c>
      <c r="F71" s="295"/>
      <c r="G71" s="139"/>
      <c r="H71" s="139"/>
    </row>
    <row r="72" spans="2:10" x14ac:dyDescent="0.25">
      <c r="B72" s="11"/>
      <c r="C72" s="7"/>
      <c r="D72" s="217"/>
      <c r="E72" s="11"/>
      <c r="F72" s="103"/>
      <c r="G72" s="103"/>
      <c r="H72" s="103"/>
    </row>
    <row r="73" spans="2:10" ht="15.75" thickBot="1" x14ac:dyDescent="0.3">
      <c r="B73" s="28"/>
      <c r="C73" s="2"/>
      <c r="D73" s="227"/>
    </row>
    <row r="74" spans="2:10" ht="15.75" thickBot="1" x14ac:dyDescent="0.3">
      <c r="B74" s="56" t="s">
        <v>126</v>
      </c>
      <c r="C74" s="42" t="s">
        <v>127</v>
      </c>
      <c r="D74" s="220"/>
      <c r="E74" s="42"/>
      <c r="F74" s="43" t="s">
        <v>128</v>
      </c>
      <c r="G74" s="136"/>
      <c r="H74" s="136" t="s">
        <v>129</v>
      </c>
      <c r="I74" s="169" t="s">
        <v>130</v>
      </c>
    </row>
    <row r="75" spans="2:10" s="238" customFormat="1" ht="15.75" thickBot="1" x14ac:dyDescent="0.3">
      <c r="B75" s="240"/>
      <c r="C75" s="241" t="str">
        <f>C68</f>
        <v>! Verschijnt niet indien type appartement = Appartement in het midden of Appartement aan zijkant</v>
      </c>
      <c r="D75" s="242"/>
      <c r="E75" s="241"/>
      <c r="F75" s="243"/>
      <c r="G75" s="237"/>
      <c r="H75" s="237"/>
      <c r="I75" s="239"/>
      <c r="J75" s="239"/>
    </row>
    <row r="76" spans="2:10" x14ac:dyDescent="0.25">
      <c r="B76" s="34" t="s">
        <v>131</v>
      </c>
      <c r="C76" s="7"/>
      <c r="D76" s="217" t="s">
        <v>132</v>
      </c>
      <c r="E76" t="s">
        <v>133</v>
      </c>
      <c r="F76" s="57" t="str">
        <f>_xlfn.TEXTJOIN("",TRUE,"dikte isolatie = ",H76," mm")</f>
        <v>dikte isolatie = 0 mm</v>
      </c>
      <c r="G76" s="140"/>
      <c r="H76" s="144">
        <v>0</v>
      </c>
    </row>
    <row r="77" spans="2:10" x14ac:dyDescent="0.25">
      <c r="B77" s="32" t="s">
        <v>134</v>
      </c>
      <c r="C77" s="7"/>
      <c r="D77" s="222" t="s">
        <v>135</v>
      </c>
      <c r="E77" t="str">
        <f>_xlfn.TEXTJOIN("",TRUE,I77," geïsoleerd (rond ",H77/10," cm",J77)</f>
        <v>Licht geïsoleerd (rond 5 cm isolatie)</v>
      </c>
      <c r="F77" s="57" t="str">
        <f t="shared" ref="F77:F79" si="2">_xlfn.TEXTJOIN("",TRUE,"dikte isolatie = ",H77," mm")</f>
        <v>dikte isolatie = 50 mm</v>
      </c>
      <c r="G77" s="140"/>
      <c r="H77" s="152">
        <v>50</v>
      </c>
      <c r="I77" s="169" t="s">
        <v>136</v>
      </c>
      <c r="J77" s="169" t="s">
        <v>137</v>
      </c>
    </row>
    <row r="78" spans="2:10" x14ac:dyDescent="0.25">
      <c r="B78" s="32" t="s">
        <v>138</v>
      </c>
      <c r="C78" s="7"/>
      <c r="D78" s="222" t="s">
        <v>139</v>
      </c>
      <c r="E78" t="str">
        <f>_xlfn.TEXTJOIN("",TRUE,I78," geïsoleerd (rond ",H78/10," cm",J78)</f>
        <v>Matig geïsoleerd (rond 14 cm isolatie)</v>
      </c>
      <c r="F78" s="57" t="str">
        <f t="shared" si="2"/>
        <v>dikte isolatie = 140 mm</v>
      </c>
      <c r="G78" s="140"/>
      <c r="H78" s="152">
        <v>140</v>
      </c>
      <c r="I78" s="169" t="s">
        <v>140</v>
      </c>
      <c r="J78" s="169" t="s">
        <v>137</v>
      </c>
    </row>
    <row r="79" spans="2:10" ht="15.75" thickBot="1" x14ac:dyDescent="0.3">
      <c r="B79" s="33" t="s">
        <v>141</v>
      </c>
      <c r="C79" s="9"/>
      <c r="D79" s="223" t="s">
        <v>142</v>
      </c>
      <c r="E79" s="9" t="str">
        <f>_xlfn.TEXTJOIN("",TRUE,I79," geïsoleerd (rond ",H79/10," cm",J79)</f>
        <v>Sterk geïsoleerd (rond 25 cm isolatie en meer)</v>
      </c>
      <c r="F79" s="147" t="str">
        <f t="shared" si="2"/>
        <v>dikte isolatie = 250 mm</v>
      </c>
      <c r="G79" s="140"/>
      <c r="H79" s="152">
        <v>250</v>
      </c>
      <c r="I79" s="169" t="s">
        <v>143</v>
      </c>
      <c r="J79" s="169" t="s">
        <v>144</v>
      </c>
    </row>
    <row r="80" spans="2:10" ht="15.75" thickBot="1" x14ac:dyDescent="0.3">
      <c r="B80" s="11"/>
      <c r="C80" s="7"/>
      <c r="D80" s="217"/>
      <c r="E80" s="7"/>
      <c r="F80" s="11"/>
      <c r="G80" s="136"/>
      <c r="H80" s="136"/>
    </row>
    <row r="81" spans="2:10" ht="15.75" thickBot="1" x14ac:dyDescent="0.3">
      <c r="B81" s="56" t="s">
        <v>145</v>
      </c>
      <c r="C81" s="42" t="s">
        <v>146</v>
      </c>
      <c r="D81" s="220"/>
      <c r="E81" s="42"/>
      <c r="F81" s="43" t="s">
        <v>147</v>
      </c>
      <c r="G81" s="136"/>
      <c r="H81" s="136" t="s">
        <v>129</v>
      </c>
      <c r="I81" s="169" t="s">
        <v>130</v>
      </c>
    </row>
    <row r="82" spans="2:10" s="238" customFormat="1" ht="15.75" thickBot="1" x14ac:dyDescent="0.3">
      <c r="B82" s="240"/>
      <c r="C82" s="241" t="str">
        <f>C75</f>
        <v>! Verschijnt niet indien type appartement = Appartement in het midden of Appartement aan zijkant</v>
      </c>
      <c r="D82" s="242"/>
      <c r="E82" s="241"/>
      <c r="F82" s="243"/>
      <c r="G82" s="237"/>
      <c r="H82" s="237"/>
      <c r="I82" s="239"/>
      <c r="J82" s="239"/>
    </row>
    <row r="83" spans="2:10" x14ac:dyDescent="0.25">
      <c r="B83" s="34" t="s">
        <v>148</v>
      </c>
      <c r="C83" s="7"/>
      <c r="D83" s="222" t="s">
        <v>132</v>
      </c>
      <c r="E83" s="7" t="str">
        <f>E76</f>
        <v>Niet geïsoleerd</v>
      </c>
      <c r="F83" s="57" t="str">
        <f>_xlfn.TEXTJOIN("",TRUE,"dikte isolatie = ",H83," mm")</f>
        <v>dikte isolatie = 0 mm</v>
      </c>
      <c r="G83" s="140"/>
      <c r="H83" s="144">
        <v>0</v>
      </c>
    </row>
    <row r="84" spans="2:10" x14ac:dyDescent="0.25">
      <c r="B84" s="32" t="s">
        <v>149</v>
      </c>
      <c r="C84" s="7"/>
      <c r="D84" s="222" t="s">
        <v>135</v>
      </c>
      <c r="E84" t="str">
        <f>_xlfn.TEXTJOIN("",TRUE,I84," geïsoleerd (rond ",H84/10," cm",J84)</f>
        <v>Licht geïsoleerd (rond 3 cm isolatie)</v>
      </c>
      <c r="F84" s="57" t="str">
        <f t="shared" ref="F84:F86" si="3">_xlfn.TEXTJOIN("",TRUE,"dikte isolatie = ",H84," mm")</f>
        <v>dikte isolatie = 30 mm</v>
      </c>
      <c r="G84" s="140"/>
      <c r="H84" s="152">
        <v>30</v>
      </c>
      <c r="I84" s="169" t="str">
        <f>I77</f>
        <v>Licht</v>
      </c>
      <c r="J84" s="169" t="s">
        <v>137</v>
      </c>
    </row>
    <row r="85" spans="2:10" x14ac:dyDescent="0.25">
      <c r="B85" s="32" t="s">
        <v>150</v>
      </c>
      <c r="C85" s="7"/>
      <c r="D85" s="222" t="s">
        <v>139</v>
      </c>
      <c r="E85" t="str">
        <f>_xlfn.TEXTJOIN("",TRUE,I85," geïsoleerd (rond ",H85/10," cm",J85)</f>
        <v>Matig geïsoleerd (rond 8 cm isolatie)</v>
      </c>
      <c r="F85" s="57" t="str">
        <f t="shared" si="3"/>
        <v>dikte isolatie = 80 mm</v>
      </c>
      <c r="G85" s="140"/>
      <c r="H85" s="152">
        <v>80</v>
      </c>
      <c r="I85" s="169" t="str">
        <f t="shared" ref="I85:I86" si="4">I78</f>
        <v>Matig</v>
      </c>
      <c r="J85" s="169" t="s">
        <v>137</v>
      </c>
    </row>
    <row r="86" spans="2:10" ht="15.75" thickBot="1" x14ac:dyDescent="0.3">
      <c r="B86" s="100" t="s">
        <v>151</v>
      </c>
      <c r="C86" s="101"/>
      <c r="D86" s="228" t="s">
        <v>142</v>
      </c>
      <c r="E86" s="9" t="str">
        <f>_xlfn.TEXTJOIN("",TRUE,I86," geïsoleerd (rond ",H86/10," cm",J86)</f>
        <v>Sterk geïsoleerd (rond 15 cm isolatie en meer)</v>
      </c>
      <c r="F86" s="147" t="str">
        <f t="shared" si="3"/>
        <v>dikte isolatie = 150 mm</v>
      </c>
      <c r="G86" s="140"/>
      <c r="H86" s="152">
        <v>150</v>
      </c>
      <c r="I86" s="169" t="str">
        <f t="shared" si="4"/>
        <v>Sterk</v>
      </c>
      <c r="J86" s="169" t="s">
        <v>144</v>
      </c>
    </row>
    <row r="87" spans="2:10" ht="15.75" thickBot="1" x14ac:dyDescent="0.3">
      <c r="B87" s="11"/>
      <c r="C87" s="7"/>
      <c r="D87" s="217"/>
      <c r="E87" s="7"/>
      <c r="F87" s="11"/>
      <c r="G87" s="136"/>
      <c r="H87" s="136"/>
    </row>
    <row r="88" spans="2:10" ht="15.75" thickBot="1" x14ac:dyDescent="0.3">
      <c r="B88" s="56" t="s">
        <v>152</v>
      </c>
      <c r="C88" s="42" t="s">
        <v>153</v>
      </c>
      <c r="D88" s="220"/>
      <c r="E88" s="42"/>
      <c r="F88" s="43"/>
      <c r="G88" s="136"/>
      <c r="H88" s="136"/>
    </row>
    <row r="89" spans="2:10" s="238" customFormat="1" ht="15.75" thickBot="1" x14ac:dyDescent="0.3">
      <c r="B89" s="240"/>
      <c r="C89" s="241" t="s">
        <v>154</v>
      </c>
      <c r="D89" s="242"/>
      <c r="E89" s="241"/>
      <c r="F89" s="243"/>
      <c r="G89" s="237"/>
      <c r="H89" s="237"/>
      <c r="I89" s="239"/>
      <c r="J89" s="239"/>
    </row>
    <row r="90" spans="2:10" x14ac:dyDescent="0.25">
      <c r="B90" s="34" t="s">
        <v>155</v>
      </c>
      <c r="C90" s="7"/>
      <c r="D90" s="222" t="s">
        <v>156</v>
      </c>
      <c r="E90" s="18" t="s">
        <v>157</v>
      </c>
      <c r="F90" s="296" t="str">
        <f>F69</f>
        <v>zie tabblad Typologie_Geometrie</v>
      </c>
      <c r="G90" s="140"/>
      <c r="H90" s="140"/>
    </row>
    <row r="91" spans="2:10" x14ac:dyDescent="0.25">
      <c r="B91" s="32" t="s">
        <v>158</v>
      </c>
      <c r="C91" s="7"/>
      <c r="D91" s="222" t="s">
        <v>159</v>
      </c>
      <c r="E91" t="s">
        <v>160</v>
      </c>
      <c r="F91" s="297"/>
      <c r="G91" s="140"/>
      <c r="H91" s="140"/>
    </row>
    <row r="92" spans="2:10" ht="15.75" thickBot="1" x14ac:dyDescent="0.3">
      <c r="B92" s="33" t="s">
        <v>161</v>
      </c>
      <c r="C92" s="9"/>
      <c r="D92" s="223" t="s">
        <v>125</v>
      </c>
      <c r="E92" s="9" t="s">
        <v>125</v>
      </c>
      <c r="F92" s="298"/>
      <c r="G92" s="140"/>
      <c r="H92" s="140"/>
    </row>
    <row r="93" spans="2:10" ht="15.75" thickBot="1" x14ac:dyDescent="0.3">
      <c r="B93" s="11"/>
      <c r="C93" s="7"/>
      <c r="D93" s="217"/>
      <c r="E93" s="7"/>
      <c r="F93" s="11"/>
      <c r="G93" s="136"/>
      <c r="H93" s="136"/>
    </row>
    <row r="94" spans="2:10" ht="15.75" thickBot="1" x14ac:dyDescent="0.3">
      <c r="B94" s="102" t="s">
        <v>162</v>
      </c>
      <c r="C94" s="95" t="s">
        <v>163</v>
      </c>
      <c r="D94" s="229"/>
      <c r="E94" s="95"/>
      <c r="F94" s="96" t="s">
        <v>164</v>
      </c>
      <c r="G94" s="141"/>
      <c r="H94" s="140" t="s">
        <v>129</v>
      </c>
    </row>
    <row r="95" spans="2:10" s="238" customFormat="1" ht="15.75" thickBot="1" x14ac:dyDescent="0.3">
      <c r="B95" s="240"/>
      <c r="C95" s="241" t="s">
        <v>154</v>
      </c>
      <c r="D95" s="242"/>
      <c r="E95" s="241"/>
      <c r="F95" s="243"/>
      <c r="G95" s="237"/>
      <c r="H95" s="237"/>
      <c r="I95" s="239"/>
      <c r="J95" s="239"/>
    </row>
    <row r="96" spans="2:10" x14ac:dyDescent="0.25">
      <c r="B96" s="97" t="s">
        <v>165</v>
      </c>
      <c r="C96" s="98"/>
      <c r="D96" s="230" t="s">
        <v>132</v>
      </c>
      <c r="E96" t="s">
        <v>133</v>
      </c>
      <c r="F96" s="57" t="str">
        <f>_xlfn.TEXTJOIN("",TRUE,"dikte isolatie = ",H96," mm")</f>
        <v>dikte isolatie = 0 mm</v>
      </c>
      <c r="G96" s="142"/>
      <c r="H96" s="28">
        <v>0</v>
      </c>
    </row>
    <row r="97" spans="2:10" x14ac:dyDescent="0.25">
      <c r="B97" s="99" t="s">
        <v>166</v>
      </c>
      <c r="C97" s="98"/>
      <c r="D97" s="230" t="s">
        <v>135</v>
      </c>
      <c r="E97" t="str">
        <f>_xlfn.TEXTJOIN("",TRUE,I97," geïsoleerd (rond ",H97/10," cm",J97)</f>
        <v>Licht geïsoleerd (rond 3 cm isolatie)</v>
      </c>
      <c r="F97" s="57" t="str">
        <f t="shared" ref="F97:F99" si="5">_xlfn.TEXTJOIN("",TRUE,"dikte isolatie = ",H97," mm")</f>
        <v>dikte isolatie = 30 mm</v>
      </c>
      <c r="G97" s="142"/>
      <c r="H97" s="152">
        <v>30</v>
      </c>
      <c r="I97" s="169" t="str">
        <f>I77</f>
        <v>Licht</v>
      </c>
      <c r="J97" s="169" t="s">
        <v>137</v>
      </c>
    </row>
    <row r="98" spans="2:10" x14ac:dyDescent="0.25">
      <c r="B98" s="99" t="s">
        <v>167</v>
      </c>
      <c r="C98" s="98"/>
      <c r="D98" s="230" t="s">
        <v>139</v>
      </c>
      <c r="E98" t="str">
        <f>_xlfn.TEXTJOIN("",TRUE,I98," geïsoleerd (rond ",H98/10," cm",J98)</f>
        <v>Matig geïsoleerd (rond 7 cm isolatie)</v>
      </c>
      <c r="F98" s="57" t="str">
        <f t="shared" si="5"/>
        <v>dikte isolatie = 70 mm</v>
      </c>
      <c r="G98" s="142"/>
      <c r="H98" s="152">
        <v>70</v>
      </c>
      <c r="I98" s="169" t="str">
        <f t="shared" ref="I98:I99" si="6">I78</f>
        <v>Matig</v>
      </c>
      <c r="J98" s="169" t="s">
        <v>137</v>
      </c>
    </row>
    <row r="99" spans="2:10" ht="15.75" thickBot="1" x14ac:dyDescent="0.3">
      <c r="B99" s="100" t="s">
        <v>168</v>
      </c>
      <c r="C99" s="101"/>
      <c r="D99" s="228" t="s">
        <v>142</v>
      </c>
      <c r="E99" s="9" t="str">
        <f>_xlfn.TEXTJOIN("",TRUE,I99," geïsoleerd (rond ",H99/10," cm",J99)</f>
        <v>Sterk geïsoleerd (rond 12 cm isolatie en meer)</v>
      </c>
      <c r="F99" s="147" t="str">
        <f t="shared" si="5"/>
        <v>dikte isolatie = 120 mm</v>
      </c>
      <c r="G99" s="142"/>
      <c r="H99" s="152">
        <v>120</v>
      </c>
      <c r="I99" s="169" t="str">
        <f t="shared" si="6"/>
        <v>Sterk</v>
      </c>
      <c r="J99" s="169" t="s">
        <v>144</v>
      </c>
    </row>
    <row r="100" spans="2:10" ht="15.75" thickBot="1" x14ac:dyDescent="0.3">
      <c r="B100" s="104"/>
      <c r="C100" s="98"/>
      <c r="D100" s="230"/>
      <c r="E100" s="98"/>
      <c r="F100" s="104"/>
      <c r="G100" s="141"/>
      <c r="H100" s="144"/>
    </row>
    <row r="101" spans="2:10" ht="15.75" thickBot="1" x14ac:dyDescent="0.3">
      <c r="B101" s="102" t="s">
        <v>169</v>
      </c>
      <c r="C101" s="95" t="s">
        <v>170</v>
      </c>
      <c r="D101" s="229"/>
      <c r="E101" s="95"/>
      <c r="F101" s="96"/>
      <c r="G101" s="141"/>
      <c r="H101" s="140" t="s">
        <v>129</v>
      </c>
    </row>
    <row r="102" spans="2:10" s="238" customFormat="1" ht="15.75" thickBot="1" x14ac:dyDescent="0.3">
      <c r="B102" s="240"/>
      <c r="C102" s="241" t="s">
        <v>154</v>
      </c>
      <c r="D102" s="242"/>
      <c r="E102" s="241"/>
      <c r="F102" s="243"/>
      <c r="G102" s="237"/>
      <c r="H102" s="237"/>
      <c r="I102" s="239"/>
      <c r="J102" s="239"/>
    </row>
    <row r="103" spans="2:10" x14ac:dyDescent="0.25">
      <c r="B103" s="97" t="s">
        <v>171</v>
      </c>
      <c r="C103" s="98"/>
      <c r="D103" s="230" t="s">
        <v>132</v>
      </c>
      <c r="E103" t="s">
        <v>133</v>
      </c>
      <c r="F103" s="57" t="str">
        <f>_xlfn.TEXTJOIN("",TRUE,"dikte isolatie = ",H103," mm")</f>
        <v>dikte isolatie = 0 mm</v>
      </c>
      <c r="G103" s="142"/>
      <c r="H103" s="28">
        <v>0</v>
      </c>
    </row>
    <row r="104" spans="2:10" x14ac:dyDescent="0.25">
      <c r="B104" s="99" t="s">
        <v>172</v>
      </c>
      <c r="C104" s="98"/>
      <c r="D104" s="230" t="s">
        <v>139</v>
      </c>
      <c r="E104" t="str">
        <f>_xlfn.TEXTJOIN("",TRUE,I104," geïsoleerd (rond ",H104/10," cm",J104)</f>
        <v>Matig geïsoleerd (rond 3 cm isolatie)</v>
      </c>
      <c r="F104" s="57" t="str">
        <f t="shared" ref="F104:F105" si="7">_xlfn.TEXTJOIN("",TRUE,"dikte isolatie = ",H104," mm")</f>
        <v>dikte isolatie = 30 mm</v>
      </c>
      <c r="G104" s="142"/>
      <c r="H104" s="152">
        <v>30</v>
      </c>
      <c r="I104" s="169" t="s">
        <v>140</v>
      </c>
      <c r="J104" s="169" t="s">
        <v>137</v>
      </c>
    </row>
    <row r="105" spans="2:10" ht="15.75" thickBot="1" x14ac:dyDescent="0.3">
      <c r="B105" s="100" t="s">
        <v>173</v>
      </c>
      <c r="C105" s="101"/>
      <c r="D105" s="228" t="s">
        <v>142</v>
      </c>
      <c r="E105" s="9" t="str">
        <f>_xlfn.TEXTJOIN("",TRUE,I105," geïsoleerd (rond ",H105/10," cm",J105)</f>
        <v>Sterk geïsoleerd (rond 8 cm isolatie en meer)</v>
      </c>
      <c r="F105" s="147" t="str">
        <f t="shared" si="7"/>
        <v>dikte isolatie = 80 mm</v>
      </c>
      <c r="G105" s="142"/>
      <c r="H105" s="152">
        <v>80</v>
      </c>
      <c r="I105" s="169" t="s">
        <v>143</v>
      </c>
      <c r="J105" s="169" t="s">
        <v>144</v>
      </c>
    </row>
    <row r="106" spans="2:10" ht="15.75" thickBot="1" x14ac:dyDescent="0.3">
      <c r="B106" s="11"/>
      <c r="C106" s="7"/>
      <c r="D106" s="217"/>
      <c r="E106" s="7"/>
      <c r="F106" s="11"/>
      <c r="G106" s="136"/>
      <c r="H106" s="136"/>
    </row>
    <row r="107" spans="2:10" ht="15.75" thickBot="1" x14ac:dyDescent="0.3">
      <c r="B107" s="56" t="s">
        <v>115</v>
      </c>
      <c r="C107" s="95" t="s">
        <v>174</v>
      </c>
      <c r="D107" s="229"/>
      <c r="E107" s="42"/>
      <c r="F107" s="43" t="s">
        <v>175</v>
      </c>
      <c r="G107" s="136"/>
      <c r="H107" s="140" t="s">
        <v>129</v>
      </c>
      <c r="I107" s="169" t="s">
        <v>130</v>
      </c>
    </row>
    <row r="108" spans="2:10" x14ac:dyDescent="0.25">
      <c r="B108" s="34" t="s">
        <v>176</v>
      </c>
      <c r="C108" s="7"/>
      <c r="D108" s="222" t="s">
        <v>177</v>
      </c>
      <c r="E108" t="s">
        <v>178</v>
      </c>
      <c r="F108" s="57" t="str">
        <f>_xlfn.TEXTJOIN("",TRUE,"Type =",Schildelen!J3,"; dikte isolatie = ",H108," mm ")</f>
        <v xml:space="preserve">Type =Gevel_lege_spouwmuur; dikte isolatie = 0 mm </v>
      </c>
      <c r="G108" s="140"/>
      <c r="H108" s="28">
        <v>0</v>
      </c>
    </row>
    <row r="109" spans="2:10" x14ac:dyDescent="0.25">
      <c r="B109" s="32" t="s">
        <v>179</v>
      </c>
      <c r="C109" s="7"/>
      <c r="D109" s="222" t="s">
        <v>180</v>
      </c>
      <c r="E109" t="s">
        <v>181</v>
      </c>
      <c r="F109" s="57" t="str">
        <f>_xlfn.TEXTJOIN("",TRUE,"Type =",Schildelen!$I$3,"; dikte isolatie = ",H109," mm")</f>
        <v>Type =Gevel_andere; dikte isolatie = 0 mm</v>
      </c>
      <c r="G109" s="140"/>
      <c r="H109" s="144">
        <v>0</v>
      </c>
    </row>
    <row r="110" spans="2:10" x14ac:dyDescent="0.25">
      <c r="B110" s="32" t="s">
        <v>182</v>
      </c>
      <c r="C110" s="7"/>
      <c r="D110" s="222" t="s">
        <v>135</v>
      </c>
      <c r="E110" t="str">
        <f>_xlfn.TEXTJOIN("",TRUE,I110," geïsoleerd (rond ",H110/10," cm",J110)</f>
        <v>Licht geïsoleerd (rond 3 cm isolatie)</v>
      </c>
      <c r="F110" s="57" t="str">
        <f>_xlfn.TEXTJOIN("",TRUE,"Type =",Schildelen!$I$3,"; dikte isolatie = ",H110," mm")</f>
        <v>Type =Gevel_andere; dikte isolatie = 30 mm</v>
      </c>
      <c r="G110" s="140"/>
      <c r="H110" s="152">
        <v>30</v>
      </c>
      <c r="I110" s="169" t="str">
        <f>I77</f>
        <v>Licht</v>
      </c>
      <c r="J110" s="169" t="s">
        <v>137</v>
      </c>
    </row>
    <row r="111" spans="2:10" x14ac:dyDescent="0.25">
      <c r="B111" s="32" t="s">
        <v>183</v>
      </c>
      <c r="C111" s="7"/>
      <c r="D111" s="222" t="s">
        <v>139</v>
      </c>
      <c r="E111" t="str">
        <f>_xlfn.TEXTJOIN("",TRUE,I111," geïsoleerd (rond ",H111/10," cm",J111)</f>
        <v>Matig geïsoleerd (rond 7 cm isolatie)</v>
      </c>
      <c r="F111" s="57" t="str">
        <f>_xlfn.TEXTJOIN("",TRUE,"Type =",Schildelen!$I$3,"; dikte isolatie = ",H111," mm")</f>
        <v>Type =Gevel_andere; dikte isolatie = 70 mm</v>
      </c>
      <c r="G111" s="140"/>
      <c r="H111" s="152">
        <v>70</v>
      </c>
      <c r="I111" s="169" t="str">
        <f t="shared" ref="I111:I112" si="8">I78</f>
        <v>Matig</v>
      </c>
      <c r="J111" s="169" t="s">
        <v>137</v>
      </c>
    </row>
    <row r="112" spans="2:10" ht="15.75" thickBot="1" x14ac:dyDescent="0.3">
      <c r="B112" s="100" t="s">
        <v>184</v>
      </c>
      <c r="C112" s="101"/>
      <c r="D112" s="226" t="s">
        <v>142</v>
      </c>
      <c r="E112" s="101" t="str">
        <f>_xlfn.TEXTJOIN("",TRUE,I112," geïsoleerd (rond ",H112/10," cm",J112)</f>
        <v>Sterk geïsoleerd (rond 16 cm isolatie en meer)</v>
      </c>
      <c r="F112" s="278" t="str">
        <f>_xlfn.TEXTJOIN("",TRUE,"Type =",Schildelen!$I$3,"; dikte isolatie = ",H112," mm")</f>
        <v>Type =Gevel_andere; dikte isolatie = 160 mm</v>
      </c>
      <c r="G112" s="140"/>
      <c r="H112" s="152">
        <v>160</v>
      </c>
      <c r="I112" s="169" t="str">
        <f t="shared" si="8"/>
        <v>Sterk</v>
      </c>
      <c r="J112" s="169" t="s">
        <v>144</v>
      </c>
    </row>
    <row r="113" spans="2:12" ht="15.75" thickBot="1" x14ac:dyDescent="0.3">
      <c r="B113" s="11"/>
      <c r="C113" s="7"/>
      <c r="D113" s="217"/>
      <c r="E113" s="7"/>
      <c r="F113" s="11"/>
      <c r="G113" s="136"/>
      <c r="H113" s="136"/>
    </row>
    <row r="114" spans="2:12" ht="15.75" thickBot="1" x14ac:dyDescent="0.3">
      <c r="B114" s="41" t="s">
        <v>185</v>
      </c>
      <c r="C114" s="42" t="s">
        <v>186</v>
      </c>
      <c r="D114" s="220"/>
      <c r="E114" s="42"/>
      <c r="F114" s="43"/>
      <c r="G114" s="136"/>
      <c r="H114" s="136"/>
    </row>
    <row r="115" spans="2:12" x14ac:dyDescent="0.25">
      <c r="B115" s="32" t="s">
        <v>187</v>
      </c>
      <c r="C115" s="7"/>
      <c r="D115" s="231" t="s">
        <v>188</v>
      </c>
      <c r="E115" s="11" t="s">
        <v>189</v>
      </c>
      <c r="F115" s="113" t="s">
        <v>190</v>
      </c>
      <c r="G115" s="143"/>
      <c r="H115" s="143"/>
    </row>
    <row r="116" spans="2:12" x14ac:dyDescent="0.25">
      <c r="B116" s="32" t="s">
        <v>191</v>
      </c>
      <c r="C116" s="7"/>
      <c r="D116" s="231" t="s">
        <v>192</v>
      </c>
      <c r="E116" s="11" t="s">
        <v>193</v>
      </c>
      <c r="F116" s="113" t="s">
        <v>194</v>
      </c>
      <c r="G116" s="143"/>
      <c r="H116" s="143"/>
    </row>
    <row r="117" spans="2:12" x14ac:dyDescent="0.25">
      <c r="B117" s="32" t="s">
        <v>195</v>
      </c>
      <c r="C117" s="7"/>
      <c r="D117" s="231" t="s">
        <v>196</v>
      </c>
      <c r="E117" s="104" t="s">
        <v>435</v>
      </c>
      <c r="F117" s="113" t="s">
        <v>197</v>
      </c>
      <c r="G117" s="143"/>
      <c r="H117" s="143"/>
    </row>
    <row r="118" spans="2:12" ht="15.75" thickBot="1" x14ac:dyDescent="0.3">
      <c r="B118" s="100" t="s">
        <v>198</v>
      </c>
      <c r="C118" s="101"/>
      <c r="D118" s="228" t="s">
        <v>199</v>
      </c>
      <c r="E118" s="9" t="s">
        <v>200</v>
      </c>
      <c r="F118" s="147" t="s">
        <v>201</v>
      </c>
      <c r="G118" s="143"/>
      <c r="H118" s="143"/>
    </row>
    <row r="122" spans="2:12" ht="15.75" thickBot="1" x14ac:dyDescent="0.3">
      <c r="B122" s="356" t="s">
        <v>442</v>
      </c>
    </row>
    <row r="123" spans="2:12" ht="229.5" customHeight="1" thickBot="1" x14ac:dyDescent="0.3">
      <c r="B123" s="357" t="s">
        <v>445</v>
      </c>
      <c r="C123" s="358"/>
      <c r="D123" s="358"/>
      <c r="E123" s="358"/>
      <c r="F123" s="359"/>
      <c r="G123" s="219"/>
      <c r="H123" s="219"/>
      <c r="I123" s="219"/>
      <c r="J123" s="219"/>
      <c r="K123" s="219"/>
      <c r="L123" s="219"/>
    </row>
    <row r="124" spans="2:12" x14ac:dyDescent="0.25">
      <c r="E124" s="219"/>
      <c r="F124" s="219"/>
      <c r="G124" s="219"/>
      <c r="H124" s="219"/>
      <c r="I124" s="219"/>
      <c r="J124" s="219"/>
      <c r="K124" s="219"/>
      <c r="L124" s="219"/>
    </row>
    <row r="125" spans="2:12" x14ac:dyDescent="0.25">
      <c r="E125" s="219"/>
      <c r="F125" s="219"/>
      <c r="G125" s="219"/>
      <c r="H125" s="219"/>
      <c r="I125" s="219"/>
      <c r="J125" s="219"/>
      <c r="K125" s="219"/>
      <c r="L125" s="219"/>
    </row>
    <row r="126" spans="2:12" x14ac:dyDescent="0.25">
      <c r="E126" s="219"/>
      <c r="F126" s="219"/>
      <c r="G126" s="219"/>
      <c r="H126" s="219"/>
      <c r="I126" s="219"/>
      <c r="J126" s="219"/>
      <c r="K126" s="219"/>
      <c r="L126" s="219"/>
    </row>
    <row r="127" spans="2:12" x14ac:dyDescent="0.25">
      <c r="E127" s="219"/>
      <c r="F127" s="219"/>
      <c r="G127" s="219"/>
      <c r="H127" s="219"/>
      <c r="I127" s="219"/>
      <c r="J127" s="219"/>
      <c r="K127" s="219"/>
      <c r="L127" s="219"/>
    </row>
    <row r="128" spans="2:12" x14ac:dyDescent="0.25">
      <c r="E128" s="219"/>
      <c r="F128" s="219"/>
      <c r="G128" s="219"/>
      <c r="H128" s="219"/>
      <c r="I128" s="219"/>
      <c r="J128" s="219"/>
      <c r="K128" s="219"/>
      <c r="L128" s="219"/>
    </row>
    <row r="129" spans="5:16" x14ac:dyDescent="0.25">
      <c r="E129" s="219"/>
      <c r="F129" s="219"/>
      <c r="G129" s="219"/>
      <c r="H129" s="219"/>
      <c r="I129" s="219"/>
      <c r="J129" s="219"/>
      <c r="K129" s="219"/>
      <c r="L129" s="219"/>
    </row>
    <row r="130" spans="5:16" x14ac:dyDescent="0.25"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 t="s">
        <v>443</v>
      </c>
      <c r="P130" s="219"/>
    </row>
    <row r="131" spans="5:16" x14ac:dyDescent="0.25"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</row>
    <row r="132" spans="5:16" x14ac:dyDescent="0.25">
      <c r="E132" s="219"/>
      <c r="F132" s="219"/>
      <c r="G132" s="219"/>
      <c r="H132" s="219"/>
      <c r="I132" s="219"/>
      <c r="J132" s="219"/>
      <c r="K132" s="219"/>
      <c r="L132" s="219"/>
    </row>
    <row r="133" spans="5:16" x14ac:dyDescent="0.25">
      <c r="E133" s="219"/>
      <c r="F133" s="219"/>
      <c r="G133" s="219"/>
      <c r="H133" s="219"/>
      <c r="I133" s="219"/>
      <c r="J133" s="219"/>
      <c r="K133" s="219"/>
      <c r="L133" s="219"/>
    </row>
    <row r="134" spans="5:16" x14ac:dyDescent="0.25">
      <c r="E134" s="219"/>
      <c r="F134" s="219"/>
      <c r="G134" s="219"/>
      <c r="H134" s="219"/>
      <c r="I134" s="219"/>
      <c r="J134" s="219"/>
      <c r="K134" s="219"/>
      <c r="L134" s="219"/>
    </row>
    <row r="135" spans="5:16" x14ac:dyDescent="0.25">
      <c r="E135" s="219"/>
      <c r="F135" s="219"/>
      <c r="G135" s="219"/>
      <c r="H135" s="219"/>
      <c r="I135" s="219"/>
      <c r="J135" s="219"/>
      <c r="K135" s="219"/>
      <c r="L135" s="219"/>
    </row>
    <row r="136" spans="5:16" x14ac:dyDescent="0.25">
      <c r="E136" s="219"/>
      <c r="F136" s="219"/>
      <c r="G136" s="219"/>
      <c r="H136" s="219"/>
      <c r="I136" s="219"/>
      <c r="J136" s="219"/>
      <c r="K136" s="219"/>
      <c r="L136" s="219"/>
    </row>
  </sheetData>
  <sheetProtection algorithmName="SHA-512" hashValue="IBmxdWZJYjqfVBvArXbISQ+WLR5PdcV6IIh+5FV1npx7lFQS/+FYICSs2ozQ2oikIMV1p1PPANrzGHuNhJLRTA==" saltValue="zwgvMan0BkPeKTDzQM6OJA==" spinCount="100000" sheet="1" objects="1" scenarios="1"/>
  <mergeCells count="12">
    <mergeCell ref="B123:F123"/>
    <mergeCell ref="F5:F8"/>
    <mergeCell ref="F11:F13"/>
    <mergeCell ref="F69:F71"/>
    <mergeCell ref="F90:F92"/>
    <mergeCell ref="F26:F28"/>
    <mergeCell ref="F40:F42"/>
    <mergeCell ref="F16:F18"/>
    <mergeCell ref="F21:F23"/>
    <mergeCell ref="F57:F58"/>
    <mergeCell ref="F43:F46"/>
    <mergeCell ref="F51:F54"/>
  </mergeCells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H24"/>
  <sheetViews>
    <sheetView zoomScale="85" zoomScaleNormal="85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F22" sqref="F22"/>
    </sheetView>
  </sheetViews>
  <sheetFormatPr defaultRowHeight="15" x14ac:dyDescent="0.25"/>
  <cols>
    <col min="1" max="1" width="3.5703125" customWidth="1"/>
    <col min="2" max="2" width="3.85546875" customWidth="1"/>
    <col min="3" max="3" width="40.140625" bestFit="1" customWidth="1"/>
    <col min="4" max="4" width="11.42578125" bestFit="1" customWidth="1"/>
    <col min="6" max="6" width="90.5703125" bestFit="1" customWidth="1"/>
    <col min="7" max="7" width="78.42578125" bestFit="1" customWidth="1"/>
    <col min="8" max="8" width="68.7109375" customWidth="1"/>
  </cols>
  <sheetData>
    <row r="1" spans="2:8" ht="15.75" thickBot="1" x14ac:dyDescent="0.3"/>
    <row r="2" spans="2:8" ht="15.75" thickBot="1" x14ac:dyDescent="0.3">
      <c r="B2" s="44"/>
      <c r="C2" s="42" t="s">
        <v>202</v>
      </c>
      <c r="D2" s="45" t="s">
        <v>203</v>
      </c>
      <c r="E2" s="42" t="s">
        <v>204</v>
      </c>
      <c r="F2" s="42" t="s">
        <v>205</v>
      </c>
      <c r="G2" s="45" t="s">
        <v>206</v>
      </c>
    </row>
    <row r="3" spans="2:8" x14ac:dyDescent="0.25">
      <c r="B3" s="53" t="s">
        <v>207</v>
      </c>
      <c r="C3" s="29"/>
      <c r="D3" s="30"/>
      <c r="E3" s="29"/>
      <c r="F3" s="29"/>
      <c r="G3" s="30"/>
    </row>
    <row r="4" spans="2:8" x14ac:dyDescent="0.25">
      <c r="B4" s="13"/>
      <c r="C4" s="7" t="s">
        <v>208</v>
      </c>
      <c r="D4" s="8"/>
      <c r="E4" s="7" t="s">
        <v>209</v>
      </c>
      <c r="F4" s="7" t="s">
        <v>210</v>
      </c>
      <c r="G4" s="8"/>
    </row>
    <row r="5" spans="2:8" x14ac:dyDescent="0.25">
      <c r="B5" s="13"/>
      <c r="C5" s="7" t="s">
        <v>211</v>
      </c>
      <c r="D5" s="8"/>
      <c r="E5" s="7" t="s">
        <v>209</v>
      </c>
      <c r="F5" s="7" t="s">
        <v>446</v>
      </c>
      <c r="G5" s="8"/>
    </row>
    <row r="6" spans="2:8" x14ac:dyDescent="0.25">
      <c r="B6" s="19" t="s">
        <v>212</v>
      </c>
      <c r="C6" s="18"/>
      <c r="D6" s="8"/>
      <c r="E6" s="7"/>
      <c r="F6" s="7"/>
      <c r="G6" s="8"/>
    </row>
    <row r="7" spans="2:8" x14ac:dyDescent="0.25">
      <c r="B7" s="13"/>
      <c r="C7" s="7" t="s">
        <v>213</v>
      </c>
      <c r="D7" s="8"/>
      <c r="E7" s="7" t="s">
        <v>209</v>
      </c>
      <c r="F7" s="7" t="s">
        <v>214</v>
      </c>
      <c r="G7" s="8" t="s">
        <v>215</v>
      </c>
    </row>
    <row r="8" spans="2:8" x14ac:dyDescent="0.25">
      <c r="B8" s="13"/>
      <c r="C8" s="18" t="s">
        <v>216</v>
      </c>
      <c r="D8" s="52"/>
      <c r="E8" s="7" t="s">
        <v>209</v>
      </c>
      <c r="F8" s="7" t="s">
        <v>447</v>
      </c>
      <c r="G8" s="8" t="s">
        <v>215</v>
      </c>
    </row>
    <row r="9" spans="2:8" ht="15" customHeight="1" x14ac:dyDescent="0.25">
      <c r="B9" s="13"/>
      <c r="C9" s="18" t="s">
        <v>217</v>
      </c>
      <c r="D9" s="8"/>
      <c r="E9" s="7" t="s">
        <v>209</v>
      </c>
      <c r="F9" s="7" t="s">
        <v>448</v>
      </c>
      <c r="G9" s="8" t="s">
        <v>218</v>
      </c>
      <c r="H9" s="21"/>
    </row>
    <row r="10" spans="2:8" x14ac:dyDescent="0.25">
      <c r="B10" s="13"/>
      <c r="C10" s="18" t="s">
        <v>219</v>
      </c>
      <c r="D10" s="8"/>
      <c r="E10" s="7" t="s">
        <v>209</v>
      </c>
      <c r="F10" s="18">
        <v>12</v>
      </c>
      <c r="G10" s="25" t="s">
        <v>220</v>
      </c>
    </row>
    <row r="11" spans="2:8" x14ac:dyDescent="0.25">
      <c r="B11" s="13"/>
      <c r="C11" s="18" t="s">
        <v>221</v>
      </c>
      <c r="D11" s="8"/>
      <c r="E11" s="7" t="s">
        <v>209</v>
      </c>
      <c r="F11" s="18">
        <v>12</v>
      </c>
      <c r="G11" s="25" t="s">
        <v>220</v>
      </c>
    </row>
    <row r="12" spans="2:8" ht="15.75" thickBot="1" x14ac:dyDescent="0.3">
      <c r="B12" s="13"/>
      <c r="C12" s="7" t="s">
        <v>222</v>
      </c>
      <c r="D12" s="8"/>
      <c r="E12" s="7" t="s">
        <v>209</v>
      </c>
      <c r="F12" s="7" t="s">
        <v>209</v>
      </c>
      <c r="G12" s="8"/>
    </row>
    <row r="13" spans="2:8" x14ac:dyDescent="0.25">
      <c r="B13" s="53" t="s">
        <v>223</v>
      </c>
      <c r="C13" s="29"/>
      <c r="D13" s="30"/>
      <c r="E13" s="29"/>
      <c r="F13" s="29"/>
      <c r="G13" s="30"/>
    </row>
    <row r="14" spans="2:8" x14ac:dyDescent="0.25">
      <c r="B14" s="16" t="s">
        <v>224</v>
      </c>
      <c r="C14" s="7"/>
      <c r="D14" s="8"/>
      <c r="E14" s="7"/>
      <c r="F14" s="7"/>
      <c r="G14" s="8"/>
    </row>
    <row r="15" spans="2:8" x14ac:dyDescent="0.25">
      <c r="B15" s="13"/>
      <c r="C15" s="18" t="s">
        <v>225</v>
      </c>
      <c r="D15" s="8"/>
      <c r="E15" s="7" t="s">
        <v>209</v>
      </c>
      <c r="F15" s="7">
        <v>1</v>
      </c>
      <c r="G15" s="8"/>
    </row>
    <row r="16" spans="2:8" x14ac:dyDescent="0.25">
      <c r="B16" s="13"/>
      <c r="C16" s="7" t="s">
        <v>226</v>
      </c>
      <c r="D16" s="8"/>
      <c r="E16" s="7" t="s">
        <v>209</v>
      </c>
      <c r="F16" s="50" t="s">
        <v>227</v>
      </c>
      <c r="G16" s="8"/>
    </row>
    <row r="17" spans="2:7" x14ac:dyDescent="0.25">
      <c r="B17" s="16" t="s">
        <v>228</v>
      </c>
      <c r="C17" s="7"/>
      <c r="D17" s="8"/>
      <c r="E17" s="7"/>
      <c r="F17" s="7"/>
      <c r="G17" s="8"/>
    </row>
    <row r="18" spans="2:7" ht="15.75" thickBot="1" x14ac:dyDescent="0.3">
      <c r="B18" s="14"/>
      <c r="C18" s="9" t="s">
        <v>229</v>
      </c>
      <c r="D18" s="10"/>
      <c r="E18" s="9" t="s">
        <v>209</v>
      </c>
      <c r="F18" s="51">
        <v>0</v>
      </c>
      <c r="G18" s="10"/>
    </row>
    <row r="21" spans="2:7" s="3" customFormat="1" x14ac:dyDescent="0.25">
      <c r="C21" s="4"/>
    </row>
    <row r="22" spans="2:7" s="3" customFormat="1" x14ac:dyDescent="0.25">
      <c r="C22" s="4"/>
    </row>
    <row r="23" spans="2:7" x14ac:dyDescent="0.25">
      <c r="D23" s="1"/>
    </row>
    <row r="24" spans="2:7" s="3" customFormat="1" x14ac:dyDescent="0.25">
      <c r="C24" s="4"/>
    </row>
  </sheetData>
  <sheetProtection algorithmName="SHA-512" hashValue="VX7nv3BKnvTr5BF7ExsSt6f0/g/qh4U2eSuB9QTB/CswhCfb1rLRDbwgsvz409Pj1GgwmHSpnjHDw6+N51MRxg==" saltValue="KI+NQFr7RDCKl1Gc562Ev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C21C-E0EC-434A-BF93-9D4CA378D631}">
  <sheetPr>
    <tabColor rgb="FF92D050"/>
  </sheetPr>
  <dimension ref="B1:Q45"/>
  <sheetViews>
    <sheetView topLeftCell="A13" zoomScale="85" zoomScaleNormal="85" workbookViewId="0">
      <selection activeCell="B14" sqref="B14:C14"/>
    </sheetView>
  </sheetViews>
  <sheetFormatPr defaultRowHeight="15" x14ac:dyDescent="0.25"/>
  <cols>
    <col min="1" max="1" width="3.5703125" customWidth="1"/>
    <col min="2" max="2" width="10.7109375" customWidth="1"/>
    <col min="3" max="3" width="43.140625" customWidth="1"/>
    <col min="4" max="4" width="8" customWidth="1"/>
    <col min="5" max="13" width="10.7109375" customWidth="1"/>
    <col min="14" max="16" width="30.7109375" customWidth="1"/>
    <col min="17" max="17" width="87.85546875" bestFit="1" customWidth="1"/>
  </cols>
  <sheetData>
    <row r="1" spans="2:17" ht="15.75" thickBot="1" x14ac:dyDescent="0.3">
      <c r="Q1" s="18" t="s">
        <v>230</v>
      </c>
    </row>
    <row r="2" spans="2:17" ht="15.75" thickBot="1" x14ac:dyDescent="0.3">
      <c r="B2" s="315" t="s">
        <v>231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/>
    </row>
    <row r="3" spans="2:17" ht="33.75" customHeight="1" thickBot="1" x14ac:dyDescent="0.3">
      <c r="B3" s="310" t="s">
        <v>232</v>
      </c>
      <c r="C3" s="311"/>
      <c r="D3" s="312"/>
      <c r="E3" s="318" t="s">
        <v>233</v>
      </c>
      <c r="F3" s="319"/>
      <c r="G3" s="320"/>
      <c r="H3" s="318" t="s">
        <v>234</v>
      </c>
      <c r="I3" s="319"/>
      <c r="J3" s="320"/>
      <c r="K3" s="319" t="s">
        <v>235</v>
      </c>
      <c r="L3" s="319"/>
      <c r="M3" s="319"/>
      <c r="N3" s="93" t="str">
        <f>'INPUT TOOL_API'!D28</f>
        <v>AppartementDak</v>
      </c>
      <c r="O3" s="93" t="str">
        <f>'INPUT TOOL_API'!D27</f>
        <v>AppartementZijgevel</v>
      </c>
      <c r="P3" s="94" t="str">
        <f>'INPUT TOOL_API'!D26</f>
        <v>AppartementIngesloten</v>
      </c>
    </row>
    <row r="4" spans="2:17" ht="14.45" customHeight="1" thickBot="1" x14ac:dyDescent="0.3">
      <c r="B4" s="321" t="s">
        <v>236</v>
      </c>
      <c r="C4" s="322"/>
      <c r="D4" s="323"/>
      <c r="E4" s="80" t="str">
        <f>'INPUT TOOL_API'!E13</f>
        <v>Groot (~280 m²)</v>
      </c>
      <c r="F4" s="81" t="str">
        <f>'INPUT TOOL_API'!E12</f>
        <v>Gemiddeld (~200 m²)</v>
      </c>
      <c r="G4" s="90" t="str">
        <f>'INPUT TOOL_API'!E11</f>
        <v>Klein (~150 m²)</v>
      </c>
      <c r="H4" s="80" t="str">
        <f>E4</f>
        <v>Groot (~280 m²)</v>
      </c>
      <c r="I4" s="81" t="str">
        <f t="shared" ref="I4:J4" si="0">F4</f>
        <v>Gemiddeld (~200 m²)</v>
      </c>
      <c r="J4" s="90" t="str">
        <f t="shared" si="0"/>
        <v>Klein (~150 m²)</v>
      </c>
      <c r="K4" s="81" t="str">
        <f>H4</f>
        <v>Groot (~280 m²)</v>
      </c>
      <c r="L4" s="81" t="str">
        <f t="shared" ref="L4:M4" si="1">I4</f>
        <v>Gemiddeld (~200 m²)</v>
      </c>
      <c r="M4" s="81" t="str">
        <f t="shared" si="1"/>
        <v>Klein (~150 m²)</v>
      </c>
      <c r="N4" s="91"/>
      <c r="O4" s="91"/>
      <c r="P4" s="92"/>
    </row>
    <row r="5" spans="2:17" ht="14.45" customHeight="1" x14ac:dyDescent="0.25">
      <c r="B5" s="324" t="s">
        <v>237</v>
      </c>
      <c r="C5" s="325"/>
      <c r="D5" s="59" t="s">
        <v>238</v>
      </c>
      <c r="E5" s="82">
        <v>277.10000000000002</v>
      </c>
      <c r="F5" s="83">
        <v>198.1</v>
      </c>
      <c r="G5" s="84">
        <v>146.30000000000001</v>
      </c>
      <c r="H5" s="82">
        <v>233.71</v>
      </c>
      <c r="I5" s="83">
        <v>178.2</v>
      </c>
      <c r="J5" s="84">
        <v>131.4</v>
      </c>
      <c r="K5" s="83">
        <v>198.77</v>
      </c>
      <c r="L5" s="83">
        <v>160</v>
      </c>
      <c r="M5" s="83">
        <v>125.8</v>
      </c>
      <c r="N5" s="280">
        <f>N40*N41</f>
        <v>100.10000000000001</v>
      </c>
      <c r="O5" s="280">
        <f>O40*O41</f>
        <v>100.10000000000001</v>
      </c>
      <c r="P5" s="280">
        <f>P40*P41</f>
        <v>100.10000000000001</v>
      </c>
      <c r="Q5" s="18"/>
    </row>
    <row r="6" spans="2:17" x14ac:dyDescent="0.25">
      <c r="B6" s="303" t="s">
        <v>239</v>
      </c>
      <c r="C6" s="304"/>
      <c r="D6" s="60" t="s">
        <v>240</v>
      </c>
      <c r="E6" s="85">
        <v>797.67</v>
      </c>
      <c r="F6" s="86">
        <v>622</v>
      </c>
      <c r="G6" s="87">
        <v>459.81</v>
      </c>
      <c r="H6" s="85">
        <v>642.70000000000005</v>
      </c>
      <c r="I6" s="86">
        <v>517.55999999999995</v>
      </c>
      <c r="J6" s="87">
        <v>468.99</v>
      </c>
      <c r="K6" s="86">
        <v>546.6</v>
      </c>
      <c r="L6" s="86">
        <v>475.37</v>
      </c>
      <c r="M6" s="86">
        <v>437.02</v>
      </c>
      <c r="N6" s="281">
        <f>N39*N40*N41</f>
        <v>300.3</v>
      </c>
      <c r="O6" s="281">
        <f t="shared" ref="O6:P6" si="2">O39*O40*O41</f>
        <v>300.3</v>
      </c>
      <c r="P6" s="281">
        <f t="shared" si="2"/>
        <v>300.3</v>
      </c>
      <c r="Q6" s="18"/>
    </row>
    <row r="7" spans="2:17" x14ac:dyDescent="0.25">
      <c r="B7" s="303" t="s">
        <v>241</v>
      </c>
      <c r="C7" s="304"/>
      <c r="D7" s="60" t="s">
        <v>238</v>
      </c>
      <c r="E7" s="85">
        <v>67.262500000000003</v>
      </c>
      <c r="F7" s="86">
        <v>54.865000000000002</v>
      </c>
      <c r="G7" s="87">
        <v>48.222499999999997</v>
      </c>
      <c r="H7" s="85">
        <v>47.945</v>
      </c>
      <c r="I7" s="88">
        <v>36.99</v>
      </c>
      <c r="J7" s="89">
        <v>41.837499999999999</v>
      </c>
      <c r="K7" s="88">
        <v>32.884999999999998</v>
      </c>
      <c r="L7" s="88">
        <v>38.002499999999998</v>
      </c>
      <c r="M7" s="86">
        <v>25.785</v>
      </c>
      <c r="N7" s="281">
        <f>(2*N40)*N39/4*N45</f>
        <v>12.6</v>
      </c>
      <c r="O7" s="282">
        <f>(2*O40+O41)*O39/4*O45</f>
        <v>25.470000000000002</v>
      </c>
      <c r="P7" s="283">
        <f>2*P40*P39/4*P45</f>
        <v>12.6</v>
      </c>
    </row>
    <row r="8" spans="2:17" x14ac:dyDescent="0.25">
      <c r="B8" s="303" t="s">
        <v>242</v>
      </c>
      <c r="C8" s="304"/>
      <c r="D8" s="60" t="s">
        <v>238</v>
      </c>
      <c r="E8" s="85">
        <v>11.1032226625</v>
      </c>
      <c r="F8" s="86">
        <v>8.6942919550000006</v>
      </c>
      <c r="G8" s="87">
        <v>7.1314326349999986</v>
      </c>
      <c r="H8" s="85">
        <v>7.7119532499999996</v>
      </c>
      <c r="I8" s="88">
        <v>5.8541853599999998</v>
      </c>
      <c r="J8" s="89">
        <v>6.2874231749999998</v>
      </c>
      <c r="K8" s="88">
        <v>7.272682174999999</v>
      </c>
      <c r="L8" s="88">
        <v>8.2849250249999997</v>
      </c>
      <c r="M8" s="86">
        <v>5.43883005</v>
      </c>
      <c r="N8" s="281">
        <f>N7*N42</f>
        <v>4.032</v>
      </c>
      <c r="O8" s="281">
        <f>O7*O42</f>
        <v>6.3675000000000006</v>
      </c>
      <c r="P8" s="281">
        <f t="shared" ref="P8" si="3">P7*P42</f>
        <v>4.032</v>
      </c>
    </row>
    <row r="9" spans="2:17" x14ac:dyDescent="0.25">
      <c r="B9" s="350" t="s">
        <v>243</v>
      </c>
      <c r="C9" s="351"/>
      <c r="D9" s="352" t="s">
        <v>238</v>
      </c>
      <c r="E9" s="353">
        <f>4*E7</f>
        <v>269.05</v>
      </c>
      <c r="F9" s="354">
        <f t="shared" ref="F9:L9" si="4">4*F7</f>
        <v>219.46</v>
      </c>
      <c r="G9" s="284">
        <f t="shared" si="4"/>
        <v>192.89</v>
      </c>
      <c r="H9" s="353">
        <f t="shared" si="4"/>
        <v>191.78</v>
      </c>
      <c r="I9" s="355">
        <f t="shared" si="4"/>
        <v>147.96</v>
      </c>
      <c r="J9" s="283">
        <f t="shared" si="4"/>
        <v>167.35</v>
      </c>
      <c r="K9" s="355">
        <f t="shared" si="4"/>
        <v>131.54</v>
      </c>
      <c r="L9" s="355">
        <f t="shared" si="4"/>
        <v>152.01</v>
      </c>
      <c r="M9" s="354">
        <f>4*M7</f>
        <v>103.14</v>
      </c>
      <c r="N9" s="281">
        <f>4*N7</f>
        <v>50.4</v>
      </c>
      <c r="O9" s="282">
        <f>4*O7</f>
        <v>101.88000000000001</v>
      </c>
      <c r="P9" s="283">
        <f>4*P7</f>
        <v>50.4</v>
      </c>
    </row>
    <row r="10" spans="2:17" x14ac:dyDescent="0.25">
      <c r="B10" s="350" t="s">
        <v>244</v>
      </c>
      <c r="C10" s="351"/>
      <c r="D10" s="352" t="s">
        <v>238</v>
      </c>
      <c r="E10" s="353">
        <f>4*E8</f>
        <v>44.412890650000001</v>
      </c>
      <c r="F10" s="354">
        <f t="shared" ref="F10:M10" si="5">4*F8</f>
        <v>34.777167820000003</v>
      </c>
      <c r="G10" s="284">
        <f t="shared" si="5"/>
        <v>28.525730539999994</v>
      </c>
      <c r="H10" s="353">
        <f t="shared" si="5"/>
        <v>30.847812999999999</v>
      </c>
      <c r="I10" s="355">
        <f t="shared" si="5"/>
        <v>23.416741439999999</v>
      </c>
      <c r="J10" s="283">
        <f t="shared" si="5"/>
        <v>25.149692699999999</v>
      </c>
      <c r="K10" s="355">
        <f t="shared" si="5"/>
        <v>29.090728699999996</v>
      </c>
      <c r="L10" s="355">
        <f t="shared" si="5"/>
        <v>33.139700099999999</v>
      </c>
      <c r="M10" s="354">
        <f t="shared" si="5"/>
        <v>21.7553202</v>
      </c>
      <c r="N10" s="281">
        <f>4*N8</f>
        <v>16.128</v>
      </c>
      <c r="O10" s="282">
        <f>4*O8</f>
        <v>25.470000000000002</v>
      </c>
      <c r="P10" s="283">
        <f>4*P8</f>
        <v>16.128</v>
      </c>
    </row>
    <row r="11" spans="2:17" x14ac:dyDescent="0.25">
      <c r="B11" s="303" t="s">
        <v>245</v>
      </c>
      <c r="C11" s="304"/>
      <c r="D11" s="60" t="s">
        <v>238</v>
      </c>
      <c r="E11" s="85">
        <v>11.82</v>
      </c>
      <c r="F11" s="86">
        <v>7.78</v>
      </c>
      <c r="G11" s="87">
        <v>3.09</v>
      </c>
      <c r="H11" s="85">
        <v>9.5</v>
      </c>
      <c r="I11" s="86">
        <v>8.6199999999999992</v>
      </c>
      <c r="J11" s="87">
        <v>1.85</v>
      </c>
      <c r="K11" s="86">
        <v>9.5</v>
      </c>
      <c r="L11" s="86">
        <v>9.09</v>
      </c>
      <c r="M11" s="86">
        <v>1.75</v>
      </c>
      <c r="N11" s="281">
        <v>0</v>
      </c>
      <c r="O11" s="281">
        <v>0</v>
      </c>
      <c r="P11" s="284">
        <v>0</v>
      </c>
    </row>
    <row r="12" spans="2:17" x14ac:dyDescent="0.25">
      <c r="B12" s="303" t="s">
        <v>246</v>
      </c>
      <c r="C12" s="304"/>
      <c r="D12" s="60" t="s">
        <v>238</v>
      </c>
      <c r="G12" s="87"/>
      <c r="J12" s="87"/>
      <c r="N12" s="281">
        <v>0</v>
      </c>
      <c r="O12" s="281">
        <v>0</v>
      </c>
      <c r="P12" s="284">
        <v>0</v>
      </c>
    </row>
    <row r="13" spans="2:17" x14ac:dyDescent="0.25">
      <c r="B13" s="307" t="s">
        <v>247</v>
      </c>
      <c r="C13" s="308"/>
      <c r="D13" s="309"/>
      <c r="E13" s="85"/>
      <c r="F13" s="86"/>
      <c r="G13" s="87"/>
      <c r="H13" s="85"/>
      <c r="I13" s="86"/>
      <c r="J13" s="87"/>
      <c r="K13" s="86"/>
      <c r="L13" s="86"/>
      <c r="M13" s="86"/>
      <c r="N13" s="281"/>
      <c r="O13" s="281"/>
      <c r="P13" s="284"/>
    </row>
    <row r="14" spans="2:17" x14ac:dyDescent="0.25">
      <c r="B14" s="303" t="s">
        <v>157</v>
      </c>
      <c r="C14" s="304"/>
      <c r="D14" s="60" t="s">
        <v>238</v>
      </c>
      <c r="E14" s="85">
        <v>145.41</v>
      </c>
      <c r="F14" s="86">
        <v>125.9</v>
      </c>
      <c r="G14" s="87">
        <v>90.09</v>
      </c>
      <c r="H14" s="85">
        <v>98.05</v>
      </c>
      <c r="I14" s="86">
        <v>96</v>
      </c>
      <c r="J14" s="87">
        <v>81.87</v>
      </c>
      <c r="K14" s="86">
        <v>74.53</v>
      </c>
      <c r="L14" s="86">
        <v>54</v>
      </c>
      <c r="M14" s="86">
        <v>58.75</v>
      </c>
      <c r="N14" s="281"/>
      <c r="O14" s="281"/>
      <c r="P14" s="284"/>
    </row>
    <row r="15" spans="2:17" x14ac:dyDescent="0.25">
      <c r="B15" s="245"/>
      <c r="C15" s="246" t="s">
        <v>248</v>
      </c>
      <c r="D15" s="60" t="s">
        <v>249</v>
      </c>
      <c r="E15" s="85">
        <f t="shared" ref="E15:M15" si="6">E14*E37</f>
        <v>58.164000000000001</v>
      </c>
      <c r="F15" s="86">
        <f t="shared" si="6"/>
        <v>50.360000000000007</v>
      </c>
      <c r="G15" s="87">
        <f t="shared" si="6"/>
        <v>36.036000000000001</v>
      </c>
      <c r="H15" s="85">
        <f t="shared" si="6"/>
        <v>32.356500000000004</v>
      </c>
      <c r="I15" s="86">
        <f t="shared" si="6"/>
        <v>31.68</v>
      </c>
      <c r="J15" s="87">
        <f t="shared" si="6"/>
        <v>27.017100000000003</v>
      </c>
      <c r="K15" s="86">
        <f t="shared" si="6"/>
        <v>14.906000000000001</v>
      </c>
      <c r="L15" s="86">
        <f t="shared" si="6"/>
        <v>10.8</v>
      </c>
      <c r="M15" s="86">
        <f t="shared" si="6"/>
        <v>11.75</v>
      </c>
      <c r="N15" s="281"/>
      <c r="O15" s="281"/>
      <c r="P15" s="284"/>
    </row>
    <row r="16" spans="2:17" x14ac:dyDescent="0.25">
      <c r="B16" s="303" t="s">
        <v>160</v>
      </c>
      <c r="C16" s="304"/>
      <c r="D16" s="60" t="s">
        <v>238</v>
      </c>
      <c r="E16" s="85">
        <f>0</f>
        <v>0</v>
      </c>
      <c r="F16" s="86">
        <f>0</f>
        <v>0</v>
      </c>
      <c r="G16" s="87">
        <f>0</f>
        <v>0</v>
      </c>
      <c r="H16" s="85">
        <f>0</f>
        <v>0</v>
      </c>
      <c r="I16" s="86">
        <f>0</f>
        <v>0</v>
      </c>
      <c r="J16" s="87">
        <f>0</f>
        <v>0</v>
      </c>
      <c r="K16" s="86">
        <f>0</f>
        <v>0</v>
      </c>
      <c r="L16" s="86">
        <f>0</f>
        <v>0</v>
      </c>
      <c r="M16" s="86">
        <f>0</f>
        <v>0</v>
      </c>
      <c r="N16" s="281"/>
      <c r="O16" s="281"/>
      <c r="P16" s="284"/>
    </row>
    <row r="17" spans="2:16" x14ac:dyDescent="0.25">
      <c r="B17" s="307" t="s">
        <v>250</v>
      </c>
      <c r="C17" s="308"/>
      <c r="D17" s="309"/>
      <c r="E17" s="85"/>
      <c r="F17" s="86"/>
      <c r="G17" s="87"/>
      <c r="H17" s="85"/>
      <c r="I17" s="86"/>
      <c r="J17" s="87"/>
      <c r="K17" s="86"/>
      <c r="L17" s="86"/>
      <c r="M17" s="86"/>
      <c r="N17" s="281"/>
      <c r="O17" s="281"/>
      <c r="P17" s="284"/>
    </row>
    <row r="18" spans="2:16" x14ac:dyDescent="0.25">
      <c r="B18" s="303" t="s">
        <v>157</v>
      </c>
      <c r="C18" s="304"/>
      <c r="D18" s="60" t="s">
        <v>238</v>
      </c>
      <c r="E18" s="85">
        <v>0</v>
      </c>
      <c r="F18" s="86">
        <v>0</v>
      </c>
      <c r="G18" s="87">
        <v>0</v>
      </c>
      <c r="H18" s="85">
        <v>0</v>
      </c>
      <c r="I18" s="86">
        <v>0</v>
      </c>
      <c r="J18" s="87">
        <v>0</v>
      </c>
      <c r="K18" s="86">
        <v>0</v>
      </c>
      <c r="L18" s="86">
        <v>0</v>
      </c>
      <c r="M18" s="86">
        <v>0</v>
      </c>
      <c r="N18" s="281"/>
      <c r="O18" s="281"/>
      <c r="P18" s="284"/>
    </row>
    <row r="19" spans="2:16" x14ac:dyDescent="0.25">
      <c r="B19" s="303" t="s">
        <v>160</v>
      </c>
      <c r="C19" s="304"/>
      <c r="D19" s="60" t="s">
        <v>238</v>
      </c>
      <c r="E19" s="85">
        <v>145.41</v>
      </c>
      <c r="F19" s="86">
        <v>125.9</v>
      </c>
      <c r="G19" s="87">
        <v>90.09</v>
      </c>
      <c r="H19" s="85">
        <v>98.05</v>
      </c>
      <c r="I19" s="86">
        <v>96</v>
      </c>
      <c r="J19" s="87">
        <v>81.87</v>
      </c>
      <c r="K19" s="86">
        <v>74.53</v>
      </c>
      <c r="L19" s="86">
        <v>54</v>
      </c>
      <c r="M19" s="86">
        <v>58.75</v>
      </c>
      <c r="N19" s="281"/>
      <c r="O19" s="281"/>
      <c r="P19" s="284"/>
    </row>
    <row r="20" spans="2:16" x14ac:dyDescent="0.25">
      <c r="B20" s="307" t="s">
        <v>251</v>
      </c>
      <c r="C20" s="308"/>
      <c r="D20" s="309"/>
      <c r="E20" s="85"/>
      <c r="F20" s="86"/>
      <c r="G20" s="87"/>
      <c r="H20" s="85"/>
      <c r="I20" s="86"/>
      <c r="J20" s="87"/>
      <c r="K20" s="86"/>
      <c r="L20" s="86"/>
      <c r="M20" s="86"/>
      <c r="N20" s="281"/>
      <c r="O20" s="281"/>
      <c r="P20" s="284"/>
    </row>
    <row r="21" spans="2:16" x14ac:dyDescent="0.25">
      <c r="B21" s="303" t="s">
        <v>157</v>
      </c>
      <c r="C21" s="304"/>
      <c r="D21" s="60" t="s">
        <v>238</v>
      </c>
      <c r="E21" s="85">
        <f>0.5*E14</f>
        <v>72.704999999999998</v>
      </c>
      <c r="F21" s="86">
        <f t="shared" ref="F21:M21" si="7">0.5*F14</f>
        <v>62.95</v>
      </c>
      <c r="G21" s="87">
        <f t="shared" si="7"/>
        <v>45.045000000000002</v>
      </c>
      <c r="H21" s="85">
        <f t="shared" si="7"/>
        <v>49.024999999999999</v>
      </c>
      <c r="I21" s="86">
        <f t="shared" si="7"/>
        <v>48</v>
      </c>
      <c r="J21" s="87">
        <f t="shared" si="7"/>
        <v>40.935000000000002</v>
      </c>
      <c r="K21" s="86">
        <f t="shared" si="7"/>
        <v>37.265000000000001</v>
      </c>
      <c r="L21" s="86">
        <f t="shared" si="7"/>
        <v>27</v>
      </c>
      <c r="M21" s="86">
        <f t="shared" si="7"/>
        <v>29.375</v>
      </c>
      <c r="N21" s="281"/>
      <c r="O21" s="281"/>
      <c r="P21" s="284"/>
    </row>
    <row r="22" spans="2:16" x14ac:dyDescent="0.25">
      <c r="B22" s="245"/>
      <c r="C22" s="246" t="s">
        <v>248</v>
      </c>
      <c r="D22" s="60" t="s">
        <v>249</v>
      </c>
      <c r="E22" s="85">
        <f t="shared" ref="E22:M22" si="8">E21*E37</f>
        <v>29.082000000000001</v>
      </c>
      <c r="F22" s="86">
        <f t="shared" si="8"/>
        <v>25.180000000000003</v>
      </c>
      <c r="G22" s="87">
        <f t="shared" si="8"/>
        <v>18.018000000000001</v>
      </c>
      <c r="H22" s="85">
        <f t="shared" si="8"/>
        <v>16.178250000000002</v>
      </c>
      <c r="I22" s="86">
        <f t="shared" si="8"/>
        <v>15.84</v>
      </c>
      <c r="J22" s="87">
        <f t="shared" si="8"/>
        <v>13.508550000000001</v>
      </c>
      <c r="K22" s="86">
        <f t="shared" si="8"/>
        <v>7.4530000000000003</v>
      </c>
      <c r="L22" s="86">
        <f t="shared" si="8"/>
        <v>5.4</v>
      </c>
      <c r="M22" s="86">
        <f t="shared" si="8"/>
        <v>5.875</v>
      </c>
      <c r="N22" s="281"/>
      <c r="O22" s="281"/>
      <c r="P22" s="284"/>
    </row>
    <row r="23" spans="2:16" x14ac:dyDescent="0.25">
      <c r="B23" s="303" t="s">
        <v>160</v>
      </c>
      <c r="C23" s="304"/>
      <c r="D23" s="60" t="s">
        <v>238</v>
      </c>
      <c r="E23" s="85">
        <f>0.5*E14</f>
        <v>72.704999999999998</v>
      </c>
      <c r="F23" s="86">
        <f t="shared" ref="F23:M23" si="9">0.5*F14</f>
        <v>62.95</v>
      </c>
      <c r="G23" s="87">
        <f t="shared" si="9"/>
        <v>45.045000000000002</v>
      </c>
      <c r="H23" s="85">
        <f t="shared" si="9"/>
        <v>49.024999999999999</v>
      </c>
      <c r="I23" s="86">
        <f t="shared" si="9"/>
        <v>48</v>
      </c>
      <c r="J23" s="87">
        <f t="shared" si="9"/>
        <v>40.935000000000002</v>
      </c>
      <c r="K23" s="86">
        <f t="shared" si="9"/>
        <v>37.265000000000001</v>
      </c>
      <c r="L23" s="86">
        <f t="shared" si="9"/>
        <v>27</v>
      </c>
      <c r="M23" s="86">
        <f t="shared" si="9"/>
        <v>29.375</v>
      </c>
      <c r="N23" s="281"/>
      <c r="O23" s="281"/>
      <c r="P23" s="284"/>
    </row>
    <row r="24" spans="2:16" x14ac:dyDescent="0.25">
      <c r="B24" s="303" t="s">
        <v>252</v>
      </c>
      <c r="C24" s="304"/>
      <c r="D24" s="60" t="s">
        <v>238</v>
      </c>
      <c r="G24" s="87"/>
      <c r="J24" s="87"/>
      <c r="N24" s="281">
        <f>N5</f>
        <v>100.10000000000001</v>
      </c>
      <c r="O24" s="281">
        <v>0</v>
      </c>
      <c r="P24" s="284">
        <v>0</v>
      </c>
    </row>
    <row r="25" spans="2:16" x14ac:dyDescent="0.25">
      <c r="B25" s="307" t="s">
        <v>253</v>
      </c>
      <c r="C25" s="308"/>
      <c r="D25" s="309"/>
      <c r="E25" s="85"/>
      <c r="F25" s="86"/>
      <c r="G25" s="87"/>
      <c r="H25" s="85"/>
      <c r="I25" s="86"/>
      <c r="J25" s="87"/>
      <c r="K25" s="86"/>
      <c r="L25" s="86"/>
      <c r="M25" s="86"/>
      <c r="N25" s="281"/>
      <c r="O25" s="281"/>
      <c r="P25" s="284"/>
    </row>
    <row r="26" spans="2:16" x14ac:dyDescent="0.25">
      <c r="B26" s="303" t="s">
        <v>120</v>
      </c>
      <c r="C26" s="304"/>
      <c r="D26" s="60" t="s">
        <v>238</v>
      </c>
      <c r="E26" s="85">
        <v>178.67000000000002</v>
      </c>
      <c r="F26" s="86">
        <v>142.16999999999999</v>
      </c>
      <c r="G26" s="87">
        <v>114.74</v>
      </c>
      <c r="H26" s="85">
        <v>118.04</v>
      </c>
      <c r="I26" s="86">
        <v>112.06</v>
      </c>
      <c r="J26" s="87">
        <v>88.88</v>
      </c>
      <c r="K26" s="86">
        <v>90.77</v>
      </c>
      <c r="L26" s="86">
        <v>55.36</v>
      </c>
      <c r="M26" s="86">
        <v>75.819999999999993</v>
      </c>
      <c r="N26" s="281">
        <f>N5</f>
        <v>100.10000000000001</v>
      </c>
      <c r="O26" s="281"/>
      <c r="P26" s="284"/>
    </row>
    <row r="27" spans="2:16" x14ac:dyDescent="0.25">
      <c r="B27" s="303" t="s">
        <v>123</v>
      </c>
      <c r="C27" s="304"/>
      <c r="D27" s="60" t="s">
        <v>238</v>
      </c>
      <c r="E27" s="85">
        <f>0</f>
        <v>0</v>
      </c>
      <c r="F27" s="86">
        <f>0</f>
        <v>0</v>
      </c>
      <c r="G27" s="87">
        <f>0</f>
        <v>0</v>
      </c>
      <c r="H27" s="85">
        <f>0</f>
        <v>0</v>
      </c>
      <c r="I27" s="86">
        <f>0</f>
        <v>0</v>
      </c>
      <c r="J27" s="87">
        <f>0</f>
        <v>0</v>
      </c>
      <c r="K27" s="86">
        <f>0</f>
        <v>0</v>
      </c>
      <c r="L27" s="86">
        <f>0</f>
        <v>0</v>
      </c>
      <c r="M27" s="86">
        <f>0</f>
        <v>0</v>
      </c>
      <c r="N27" s="281">
        <v>0</v>
      </c>
      <c r="O27" s="281"/>
      <c r="P27" s="284"/>
    </row>
    <row r="28" spans="2:16" x14ac:dyDescent="0.25">
      <c r="B28" s="307" t="s">
        <v>254</v>
      </c>
      <c r="C28" s="308"/>
      <c r="D28" s="309"/>
      <c r="E28" s="85"/>
      <c r="F28" s="86"/>
      <c r="G28" s="87"/>
      <c r="H28" s="85"/>
      <c r="I28" s="86"/>
      <c r="J28" s="87"/>
      <c r="K28" s="86"/>
      <c r="L28" s="86"/>
      <c r="M28" s="86"/>
      <c r="N28" s="281"/>
      <c r="O28" s="281"/>
      <c r="P28" s="284"/>
    </row>
    <row r="29" spans="2:16" x14ac:dyDescent="0.25">
      <c r="B29" s="303" t="str">
        <f>B26</f>
        <v>Hellend dak</v>
      </c>
      <c r="C29" s="304"/>
      <c r="D29" s="60" t="s">
        <v>238</v>
      </c>
      <c r="E29" s="85">
        <v>0</v>
      </c>
      <c r="F29" s="86">
        <v>0</v>
      </c>
      <c r="G29" s="87">
        <v>0</v>
      </c>
      <c r="H29" s="85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81">
        <v>0</v>
      </c>
      <c r="O29" s="281"/>
      <c r="P29" s="284"/>
    </row>
    <row r="30" spans="2:16" x14ac:dyDescent="0.25">
      <c r="B30" s="303" t="s">
        <v>123</v>
      </c>
      <c r="C30" s="304"/>
      <c r="D30" s="60" t="s">
        <v>238</v>
      </c>
      <c r="E30" s="85">
        <f t="shared" ref="E30:N30" si="10">E26</f>
        <v>178.67000000000002</v>
      </c>
      <c r="F30" s="86">
        <f t="shared" si="10"/>
        <v>142.16999999999999</v>
      </c>
      <c r="G30" s="87">
        <f t="shared" si="10"/>
        <v>114.74</v>
      </c>
      <c r="H30" s="85">
        <f t="shared" si="10"/>
        <v>118.04</v>
      </c>
      <c r="I30" s="86">
        <f t="shared" si="10"/>
        <v>112.06</v>
      </c>
      <c r="J30" s="87">
        <f t="shared" si="10"/>
        <v>88.88</v>
      </c>
      <c r="K30" s="86">
        <f t="shared" si="10"/>
        <v>90.77</v>
      </c>
      <c r="L30" s="86">
        <f t="shared" si="10"/>
        <v>55.36</v>
      </c>
      <c r="M30" s="86">
        <f t="shared" si="10"/>
        <v>75.819999999999993</v>
      </c>
      <c r="N30" s="281">
        <f t="shared" si="10"/>
        <v>100.10000000000001</v>
      </c>
      <c r="O30" s="281"/>
      <c r="P30" s="284"/>
    </row>
    <row r="31" spans="2:16" x14ac:dyDescent="0.25">
      <c r="B31" s="307" t="s">
        <v>255</v>
      </c>
      <c r="C31" s="308"/>
      <c r="D31" s="309"/>
      <c r="E31" s="85"/>
      <c r="F31" s="86"/>
      <c r="G31" s="87"/>
      <c r="H31" s="85"/>
      <c r="I31" s="86"/>
      <c r="J31" s="87"/>
      <c r="K31" s="86"/>
      <c r="L31" s="86"/>
      <c r="M31" s="86"/>
      <c r="N31" s="281"/>
      <c r="O31" s="281"/>
      <c r="P31" s="284"/>
    </row>
    <row r="32" spans="2:16" x14ac:dyDescent="0.25">
      <c r="B32" s="303" t="str">
        <f>B26</f>
        <v>Hellend dak</v>
      </c>
      <c r="C32" s="304"/>
      <c r="D32" s="60" t="s">
        <v>238</v>
      </c>
      <c r="E32" s="85">
        <f t="shared" ref="E32:N32" si="11">0.7*E26</f>
        <v>125.069</v>
      </c>
      <c r="F32" s="86">
        <f t="shared" si="11"/>
        <v>99.518999999999991</v>
      </c>
      <c r="G32" s="87">
        <f t="shared" si="11"/>
        <v>80.317999999999998</v>
      </c>
      <c r="H32" s="85">
        <f t="shared" si="11"/>
        <v>82.628</v>
      </c>
      <c r="I32" s="86">
        <f t="shared" si="11"/>
        <v>78.441999999999993</v>
      </c>
      <c r="J32" s="87">
        <f t="shared" si="11"/>
        <v>62.215999999999994</v>
      </c>
      <c r="K32" s="86">
        <f t="shared" si="11"/>
        <v>63.538999999999994</v>
      </c>
      <c r="L32" s="86">
        <f t="shared" si="11"/>
        <v>38.751999999999995</v>
      </c>
      <c r="M32" s="86">
        <f t="shared" si="11"/>
        <v>53.073999999999991</v>
      </c>
      <c r="N32" s="281">
        <f t="shared" si="11"/>
        <v>70.070000000000007</v>
      </c>
      <c r="O32" s="281"/>
      <c r="P32" s="284"/>
    </row>
    <row r="33" spans="2:16" ht="15.75" thickBot="1" x14ac:dyDescent="0.3">
      <c r="B33" s="305" t="s">
        <v>123</v>
      </c>
      <c r="C33" s="306"/>
      <c r="D33" s="171" t="s">
        <v>238</v>
      </c>
      <c r="E33" s="172">
        <f t="shared" ref="E33:N33" si="12">E26-E32</f>
        <v>53.601000000000013</v>
      </c>
      <c r="F33" s="173">
        <f t="shared" si="12"/>
        <v>42.650999999999996</v>
      </c>
      <c r="G33" s="174">
        <f t="shared" si="12"/>
        <v>34.421999999999997</v>
      </c>
      <c r="H33" s="172">
        <f t="shared" si="12"/>
        <v>35.412000000000006</v>
      </c>
      <c r="I33" s="173">
        <f t="shared" si="12"/>
        <v>33.618000000000009</v>
      </c>
      <c r="J33" s="174">
        <f t="shared" si="12"/>
        <v>26.664000000000001</v>
      </c>
      <c r="K33" s="173">
        <f t="shared" si="12"/>
        <v>27.231000000000002</v>
      </c>
      <c r="L33" s="173">
        <f t="shared" si="12"/>
        <v>16.608000000000004</v>
      </c>
      <c r="M33" s="173">
        <f t="shared" si="12"/>
        <v>22.746000000000002</v>
      </c>
      <c r="N33" s="285">
        <f t="shared" si="12"/>
        <v>30.03</v>
      </c>
      <c r="O33" s="285"/>
      <c r="P33" s="286"/>
    </row>
    <row r="34" spans="2:16" ht="15.75" thickBot="1" x14ac:dyDescent="0.3">
      <c r="B34" s="313" t="s">
        <v>256</v>
      </c>
      <c r="C34" s="314"/>
      <c r="D34" s="118" t="s">
        <v>238</v>
      </c>
      <c r="E34" s="119">
        <f t="shared" ref="E34:L34" si="13">SUM(E9,E11,E14,E26)</f>
        <v>604.95000000000005</v>
      </c>
      <c r="F34" s="120">
        <f t="shared" si="13"/>
        <v>495.30999999999995</v>
      </c>
      <c r="G34" s="121">
        <f t="shared" si="13"/>
        <v>400.81</v>
      </c>
      <c r="H34" s="119">
        <f t="shared" si="13"/>
        <v>417.37</v>
      </c>
      <c r="I34" s="120">
        <f t="shared" si="13"/>
        <v>364.64</v>
      </c>
      <c r="J34" s="121">
        <f t="shared" si="13"/>
        <v>339.95</v>
      </c>
      <c r="K34" s="120">
        <f t="shared" si="13"/>
        <v>306.33999999999997</v>
      </c>
      <c r="L34" s="120">
        <f t="shared" si="13"/>
        <v>270.45999999999998</v>
      </c>
      <c r="M34" s="120">
        <f>SUM(M9,M11,M14,M26)</f>
        <v>239.45999999999998</v>
      </c>
      <c r="N34" s="285">
        <f>SUM(N9,N11,N12,N24)</f>
        <v>150.5</v>
      </c>
      <c r="O34" s="285">
        <f>SUM(O9,O11,O12,O24)</f>
        <v>101.88000000000001</v>
      </c>
      <c r="P34" s="286">
        <f>SUM(P9,P11,P12,P24)</f>
        <v>50.4</v>
      </c>
    </row>
    <row r="35" spans="2:16" ht="15.75" thickBot="1" x14ac:dyDescent="0.3">
      <c r="B35" s="115"/>
      <c r="C35" s="116" t="s">
        <v>257</v>
      </c>
      <c r="D35" s="117" t="s">
        <v>249</v>
      </c>
      <c r="E35" s="122">
        <f t="shared" ref="E35:P35" si="14">E6/E34</f>
        <v>1.3185717827919661</v>
      </c>
      <c r="F35" s="123">
        <f t="shared" si="14"/>
        <v>1.2557792089802347</v>
      </c>
      <c r="G35" s="124">
        <f t="shared" si="14"/>
        <v>1.1472019161198572</v>
      </c>
      <c r="H35" s="122">
        <f t="shared" si="14"/>
        <v>1.5398806814097803</v>
      </c>
      <c r="I35" s="125">
        <f t="shared" si="14"/>
        <v>1.4193725318121981</v>
      </c>
      <c r="J35" s="126">
        <f t="shared" si="14"/>
        <v>1.379585233122518</v>
      </c>
      <c r="K35" s="125">
        <f t="shared" si="14"/>
        <v>1.7842919631781682</v>
      </c>
      <c r="L35" s="125">
        <f t="shared" si="14"/>
        <v>1.7576351401316277</v>
      </c>
      <c r="M35" s="123">
        <f t="shared" si="14"/>
        <v>1.825022968345444</v>
      </c>
      <c r="N35" s="287">
        <f t="shared" si="14"/>
        <v>1.9953488372093025</v>
      </c>
      <c r="O35" s="288">
        <f t="shared" si="14"/>
        <v>2.9475853945818606</v>
      </c>
      <c r="P35" s="289">
        <f t="shared" si="14"/>
        <v>5.9583333333333339</v>
      </c>
    </row>
    <row r="36" spans="2:16" x14ac:dyDescent="0.25">
      <c r="E36" s="7"/>
    </row>
    <row r="37" spans="2:16" x14ac:dyDescent="0.25">
      <c r="D37" s="5" t="s">
        <v>258</v>
      </c>
      <c r="E37" s="170">
        <f>Schildelen!$E$14</f>
        <v>0.4</v>
      </c>
      <c r="F37" s="114">
        <f>E37</f>
        <v>0.4</v>
      </c>
      <c r="G37" s="114">
        <f>F37</f>
        <v>0.4</v>
      </c>
      <c r="H37" s="170">
        <f>Schildelen!F14</f>
        <v>0.33</v>
      </c>
      <c r="I37" s="114">
        <f>H37</f>
        <v>0.33</v>
      </c>
      <c r="J37" s="114">
        <f>I37</f>
        <v>0.33</v>
      </c>
      <c r="K37" s="170">
        <f>Schildelen!G14</f>
        <v>0.2</v>
      </c>
      <c r="L37" s="114">
        <f>K37</f>
        <v>0.2</v>
      </c>
      <c r="M37" s="114">
        <f>L37</f>
        <v>0.2</v>
      </c>
    </row>
    <row r="38" spans="2:16" x14ac:dyDescent="0.25">
      <c r="E38" s="11"/>
    </row>
    <row r="39" spans="2:16" x14ac:dyDescent="0.25">
      <c r="M39" t="s">
        <v>259</v>
      </c>
      <c r="N39">
        <v>3</v>
      </c>
      <c r="O39">
        <v>3</v>
      </c>
      <c r="P39">
        <v>3</v>
      </c>
    </row>
    <row r="40" spans="2:16" x14ac:dyDescent="0.25">
      <c r="E40" s="11"/>
      <c r="F40" s="11"/>
      <c r="G40" s="11"/>
      <c r="H40" s="11"/>
      <c r="I40" s="11"/>
      <c r="J40" s="11"/>
      <c r="K40" s="11"/>
      <c r="L40" s="11"/>
      <c r="M40" t="s">
        <v>260</v>
      </c>
      <c r="N40">
        <v>7</v>
      </c>
      <c r="O40">
        <f>N40</f>
        <v>7</v>
      </c>
      <c r="P40">
        <f>O40</f>
        <v>7</v>
      </c>
    </row>
    <row r="41" spans="2:16" x14ac:dyDescent="0.25">
      <c r="E41" s="11"/>
      <c r="M41" t="s">
        <v>261</v>
      </c>
      <c r="N41">
        <v>14.3</v>
      </c>
      <c r="O41">
        <f>N41</f>
        <v>14.3</v>
      </c>
      <c r="P41">
        <f>O41</f>
        <v>14.3</v>
      </c>
    </row>
    <row r="42" spans="2:16" x14ac:dyDescent="0.25">
      <c r="E42" s="11"/>
      <c r="M42" t="s">
        <v>440</v>
      </c>
      <c r="N42" s="114">
        <v>0.32</v>
      </c>
      <c r="O42" s="114">
        <v>0.25</v>
      </c>
      <c r="P42" s="114">
        <v>0.32</v>
      </c>
    </row>
    <row r="43" spans="2:16" x14ac:dyDescent="0.25">
      <c r="E43" s="7"/>
    </row>
    <row r="44" spans="2:16" x14ac:dyDescent="0.25">
      <c r="M44" t="s">
        <v>262</v>
      </c>
      <c r="N44" t="s">
        <v>441</v>
      </c>
      <c r="O44" t="s">
        <v>437</v>
      </c>
      <c r="P44" t="s">
        <v>438</v>
      </c>
    </row>
    <row r="45" spans="2:16" x14ac:dyDescent="0.25">
      <c r="M45" t="s">
        <v>439</v>
      </c>
      <c r="N45">
        <v>1.2</v>
      </c>
      <c r="O45">
        <v>1.2</v>
      </c>
      <c r="P45">
        <v>1.2</v>
      </c>
    </row>
  </sheetData>
  <sheetProtection algorithmName="SHA-512" hashValue="/hg/DtGCH8ZUtF82yNTeHaC3HF4j7pB0/iYIEBhYMQgXu2FTuxxiTzWP/g2CXffVJRmx0+0Ts0AflZQd0IcU/Q==" saltValue="PhzGH6xEj7bJ3VPic9tuuA==" spinCount="100000" sheet="1" objects="1" scenarios="1"/>
  <mergeCells count="34">
    <mergeCell ref="B34:C34"/>
    <mergeCell ref="B2:P2"/>
    <mergeCell ref="E3:G3"/>
    <mergeCell ref="H3:J3"/>
    <mergeCell ref="K3:M3"/>
    <mergeCell ref="B4:D4"/>
    <mergeCell ref="B5:C5"/>
    <mergeCell ref="B6:C6"/>
    <mergeCell ref="B7:C7"/>
    <mergeCell ref="B8:C8"/>
    <mergeCell ref="B11:C11"/>
    <mergeCell ref="B24:C24"/>
    <mergeCell ref="B9:C9"/>
    <mergeCell ref="B10:C10"/>
    <mergeCell ref="B13:D13"/>
    <mergeCell ref="B14:C14"/>
    <mergeCell ref="B3:D3"/>
    <mergeCell ref="B12:C12"/>
    <mergeCell ref="B16:C16"/>
    <mergeCell ref="B17:D17"/>
    <mergeCell ref="B18:C18"/>
    <mergeCell ref="B19:C19"/>
    <mergeCell ref="B20:D20"/>
    <mergeCell ref="B21:C21"/>
    <mergeCell ref="B23:C23"/>
    <mergeCell ref="B25:D25"/>
    <mergeCell ref="B26:C26"/>
    <mergeCell ref="B27:C27"/>
    <mergeCell ref="B33:C33"/>
    <mergeCell ref="B28:D28"/>
    <mergeCell ref="B29:C29"/>
    <mergeCell ref="B30:C30"/>
    <mergeCell ref="B31:D31"/>
    <mergeCell ref="B32:C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325B-6B42-4C56-972B-C370BD846CE4}">
  <sheetPr>
    <tabColor rgb="FF92D050"/>
  </sheetPr>
  <dimension ref="B1:K25"/>
  <sheetViews>
    <sheetView zoomScale="85" zoomScaleNormal="85" workbookViewId="0">
      <selection activeCell="B28" sqref="B28"/>
    </sheetView>
  </sheetViews>
  <sheetFormatPr defaultRowHeight="15" x14ac:dyDescent="0.25"/>
  <cols>
    <col min="1" max="1" width="3.5703125" customWidth="1"/>
    <col min="2" max="2" width="41.5703125" customWidth="1"/>
    <col min="3" max="5" width="30.7109375" customWidth="1"/>
    <col min="6" max="6" width="36.140625" customWidth="1"/>
    <col min="7" max="10" width="30.7109375" customWidth="1"/>
    <col min="11" max="11" width="255.7109375" style="7" bestFit="1" customWidth="1"/>
  </cols>
  <sheetData>
    <row r="1" spans="2:11" ht="15.75" thickBot="1" x14ac:dyDescent="0.3">
      <c r="K1" s="7" t="s">
        <v>230</v>
      </c>
    </row>
    <row r="2" spans="2:11" x14ac:dyDescent="0.25">
      <c r="B2" s="105" t="s">
        <v>263</v>
      </c>
      <c r="C2" s="326" t="s">
        <v>264</v>
      </c>
      <c r="D2" s="327"/>
      <c r="E2" s="110" t="s">
        <v>265</v>
      </c>
      <c r="F2" s="111"/>
      <c r="G2" s="111"/>
      <c r="H2" s="112"/>
      <c r="I2" s="328" t="s">
        <v>266</v>
      </c>
      <c r="J2" s="329"/>
    </row>
    <row r="3" spans="2:11" x14ac:dyDescent="0.25">
      <c r="B3" s="54" t="s">
        <v>267</v>
      </c>
      <c r="C3" s="77" t="s">
        <v>268</v>
      </c>
      <c r="D3" s="78" t="s">
        <v>269</v>
      </c>
      <c r="E3" s="78" t="s">
        <v>270</v>
      </c>
      <c r="F3" s="78" t="s">
        <v>270</v>
      </c>
      <c r="G3" s="78" t="s">
        <v>270</v>
      </c>
      <c r="H3" s="78" t="s">
        <v>271</v>
      </c>
      <c r="I3" s="78" t="s">
        <v>272</v>
      </c>
      <c r="J3" s="79" t="s">
        <v>273</v>
      </c>
    </row>
    <row r="4" spans="2:11" ht="15.75" thickBot="1" x14ac:dyDescent="0.3">
      <c r="B4" s="54" t="s">
        <v>274</v>
      </c>
      <c r="C4" s="77"/>
      <c r="D4" s="78"/>
      <c r="E4" s="78" t="s">
        <v>275</v>
      </c>
      <c r="F4" s="78" t="s">
        <v>276</v>
      </c>
      <c r="G4" s="78" t="s">
        <v>277</v>
      </c>
      <c r="H4" s="78"/>
      <c r="I4" s="78"/>
      <c r="J4" s="79"/>
    </row>
    <row r="5" spans="2:11" x14ac:dyDescent="0.25">
      <c r="B5" s="65" t="s">
        <v>267</v>
      </c>
      <c r="C5" s="61" t="s">
        <v>278</v>
      </c>
      <c r="D5" s="62" t="s">
        <v>278</v>
      </c>
      <c r="E5" s="62" t="s">
        <v>278</v>
      </c>
      <c r="F5" s="62" t="s">
        <v>278</v>
      </c>
      <c r="G5" s="62" t="s">
        <v>278</v>
      </c>
      <c r="H5" s="62" t="s">
        <v>278</v>
      </c>
      <c r="I5" s="62" t="s">
        <v>279</v>
      </c>
      <c r="J5" s="72" t="s">
        <v>279</v>
      </c>
    </row>
    <row r="6" spans="2:11" x14ac:dyDescent="0.25">
      <c r="B6" s="66" t="s">
        <v>280</v>
      </c>
      <c r="C6" s="67" t="s">
        <v>281</v>
      </c>
      <c r="D6" s="68" t="s">
        <v>281</v>
      </c>
      <c r="E6" s="68" t="s">
        <v>282</v>
      </c>
      <c r="F6" s="68" t="s">
        <v>282</v>
      </c>
      <c r="G6" s="68" t="s">
        <v>282</v>
      </c>
      <c r="H6" s="68" t="s">
        <v>283</v>
      </c>
      <c r="I6" s="68" t="s">
        <v>284</v>
      </c>
      <c r="J6" s="73" t="s">
        <v>284</v>
      </c>
    </row>
    <row r="7" spans="2:11" x14ac:dyDescent="0.25">
      <c r="B7" s="66" t="s">
        <v>285</v>
      </c>
      <c r="C7" s="67" t="s">
        <v>286</v>
      </c>
      <c r="D7" s="68" t="s">
        <v>286</v>
      </c>
      <c r="E7" s="68" t="s">
        <v>286</v>
      </c>
      <c r="F7" s="68" t="s">
        <v>286</v>
      </c>
      <c r="G7" s="68" t="s">
        <v>286</v>
      </c>
      <c r="H7" s="68" t="s">
        <v>286</v>
      </c>
      <c r="I7" s="68" t="s">
        <v>286</v>
      </c>
      <c r="J7" s="73" t="s">
        <v>287</v>
      </c>
    </row>
    <row r="8" spans="2:11" x14ac:dyDescent="0.25">
      <c r="B8" s="66" t="s">
        <v>288</v>
      </c>
      <c r="C8" s="67" t="s">
        <v>286</v>
      </c>
      <c r="D8" s="68" t="s">
        <v>289</v>
      </c>
      <c r="E8" s="68" t="s">
        <v>286</v>
      </c>
      <c r="F8" s="68" t="s">
        <v>286</v>
      </c>
      <c r="G8" s="68" t="s">
        <v>286</v>
      </c>
      <c r="H8" s="68" t="s">
        <v>286</v>
      </c>
      <c r="I8" s="68" t="s">
        <v>286</v>
      </c>
      <c r="J8" s="73" t="s">
        <v>286</v>
      </c>
    </row>
    <row r="9" spans="2:11" s="135" customFormat="1" x14ac:dyDescent="0.25">
      <c r="B9" s="131" t="s">
        <v>290</v>
      </c>
      <c r="C9" s="132" t="s">
        <v>291</v>
      </c>
      <c r="D9" s="132" t="s">
        <v>291</v>
      </c>
      <c r="E9" s="132" t="s">
        <v>291</v>
      </c>
      <c r="F9" s="132" t="s">
        <v>291</v>
      </c>
      <c r="G9" s="132" t="s">
        <v>291</v>
      </c>
      <c r="H9" s="132" t="s">
        <v>291</v>
      </c>
      <c r="I9" s="132" t="s">
        <v>291</v>
      </c>
      <c r="J9" s="133" t="s">
        <v>291</v>
      </c>
      <c r="K9" s="134"/>
    </row>
    <row r="10" spans="2:11" x14ac:dyDescent="0.25">
      <c r="B10" s="66" t="s">
        <v>292</v>
      </c>
      <c r="C10" s="67" t="s">
        <v>293</v>
      </c>
      <c r="D10" s="128" t="s">
        <v>294</v>
      </c>
      <c r="E10" s="128" t="s">
        <v>294</v>
      </c>
      <c r="F10" s="128" t="s">
        <v>294</v>
      </c>
      <c r="G10" s="128" t="s">
        <v>294</v>
      </c>
      <c r="H10" s="128" t="s">
        <v>294</v>
      </c>
      <c r="I10" s="68" t="s">
        <v>284</v>
      </c>
      <c r="J10" s="145" t="s">
        <v>294</v>
      </c>
    </row>
    <row r="11" spans="2:11" x14ac:dyDescent="0.25">
      <c r="B11" s="66" t="s">
        <v>295</v>
      </c>
      <c r="C11" s="255">
        <v>0.03</v>
      </c>
      <c r="D11" s="255">
        <v>0.04</v>
      </c>
      <c r="E11" s="255">
        <v>0.03</v>
      </c>
      <c r="F11" s="255">
        <v>0.03</v>
      </c>
      <c r="G11" s="255">
        <v>0.03</v>
      </c>
      <c r="H11" s="255">
        <v>0.03</v>
      </c>
      <c r="I11" s="255">
        <v>0.04</v>
      </c>
      <c r="J11" s="145" t="s">
        <v>294</v>
      </c>
    </row>
    <row r="12" spans="2:11" x14ac:dyDescent="0.25">
      <c r="B12" s="148" t="s">
        <v>296</v>
      </c>
      <c r="C12" s="149" t="s">
        <v>297</v>
      </c>
      <c r="D12" s="150" t="s">
        <v>297</v>
      </c>
      <c r="E12" s="150" t="s">
        <v>298</v>
      </c>
      <c r="F12" s="150" t="s">
        <v>298</v>
      </c>
      <c r="G12" s="150" t="s">
        <v>298</v>
      </c>
      <c r="H12" s="150" t="s">
        <v>298</v>
      </c>
      <c r="I12" s="150" t="s">
        <v>299</v>
      </c>
      <c r="J12" s="151" t="s">
        <v>294</v>
      </c>
    </row>
    <row r="13" spans="2:11" x14ac:dyDescent="0.25">
      <c r="B13" s="66" t="s">
        <v>300</v>
      </c>
      <c r="C13" s="127" t="s">
        <v>294</v>
      </c>
      <c r="D13" s="128" t="s">
        <v>294</v>
      </c>
      <c r="E13" s="68" t="s">
        <v>209</v>
      </c>
      <c r="F13" s="68" t="s">
        <v>209</v>
      </c>
      <c r="G13" s="68" t="s">
        <v>209</v>
      </c>
      <c r="H13" s="68" t="s">
        <v>209</v>
      </c>
      <c r="I13" s="128" t="s">
        <v>294</v>
      </c>
      <c r="J13" s="145" t="s">
        <v>294</v>
      </c>
    </row>
    <row r="14" spans="2:11" ht="15.75" thickBot="1" x14ac:dyDescent="0.3">
      <c r="B14" s="69" t="s">
        <v>301</v>
      </c>
      <c r="C14" s="129" t="s">
        <v>294</v>
      </c>
      <c r="D14" s="130" t="s">
        <v>294</v>
      </c>
      <c r="E14" s="70">
        <v>0.4</v>
      </c>
      <c r="F14" s="70">
        <v>0.33</v>
      </c>
      <c r="G14" s="71">
        <v>0.2</v>
      </c>
      <c r="H14" s="130" t="s">
        <v>294</v>
      </c>
      <c r="I14" s="130" t="s">
        <v>294</v>
      </c>
      <c r="J14" s="146" t="s">
        <v>294</v>
      </c>
    </row>
    <row r="16" spans="2:11" x14ac:dyDescent="0.25">
      <c r="B16" s="105" t="s">
        <v>302</v>
      </c>
      <c r="C16" s="74" t="s">
        <v>303</v>
      </c>
      <c r="D16" s="75" t="s">
        <v>304</v>
      </c>
      <c r="E16" s="75" t="s">
        <v>305</v>
      </c>
      <c r="F16" s="76" t="s">
        <v>306</v>
      </c>
      <c r="G16" s="330" t="s">
        <v>307</v>
      </c>
      <c r="H16" s="330" t="s">
        <v>308</v>
      </c>
    </row>
    <row r="17" spans="2:11" ht="28.5" customHeight="1" x14ac:dyDescent="0.25">
      <c r="B17" s="55" t="s">
        <v>309</v>
      </c>
      <c r="C17" s="106"/>
      <c r="D17" s="107"/>
      <c r="E17" s="107"/>
      <c r="F17" s="108"/>
      <c r="G17" s="331"/>
      <c r="H17" s="331"/>
    </row>
    <row r="18" spans="2:11" s="2" customFormat="1" x14ac:dyDescent="0.25">
      <c r="B18" s="66" t="s">
        <v>310</v>
      </c>
      <c r="C18" s="67" t="s">
        <v>311</v>
      </c>
      <c r="D18" s="67" t="s">
        <v>311</v>
      </c>
      <c r="E18" s="67" t="s">
        <v>311</v>
      </c>
      <c r="F18" s="73" t="s">
        <v>311</v>
      </c>
      <c r="G18" s="73" t="s">
        <v>312</v>
      </c>
      <c r="H18" s="73" t="s">
        <v>313</v>
      </c>
      <c r="K18" s="18"/>
    </row>
    <row r="19" spans="2:11" s="2" customFormat="1" x14ac:dyDescent="0.25">
      <c r="B19" s="66" t="s">
        <v>314</v>
      </c>
      <c r="C19" s="67" t="s">
        <v>315</v>
      </c>
      <c r="D19" s="68" t="s">
        <v>315</v>
      </c>
      <c r="E19" s="68" t="s">
        <v>315</v>
      </c>
      <c r="F19" s="73" t="s">
        <v>315</v>
      </c>
      <c r="G19" s="73"/>
      <c r="H19" s="73"/>
      <c r="K19" s="18"/>
    </row>
    <row r="20" spans="2:11" s="2" customFormat="1" x14ac:dyDescent="0.25">
      <c r="B20" s="66" t="s">
        <v>316</v>
      </c>
      <c r="C20" s="67" t="s">
        <v>315</v>
      </c>
      <c r="D20" s="68" t="s">
        <v>315</v>
      </c>
      <c r="E20" s="68" t="s">
        <v>315</v>
      </c>
      <c r="F20" s="73" t="s">
        <v>315</v>
      </c>
      <c r="G20" s="73"/>
      <c r="H20" s="73"/>
      <c r="K20" s="18"/>
    </row>
    <row r="21" spans="2:11" s="2" customFormat="1" x14ac:dyDescent="0.25">
      <c r="B21" s="66" t="s">
        <v>317</v>
      </c>
      <c r="C21" s="67" t="s">
        <v>311</v>
      </c>
      <c r="D21" s="68" t="s">
        <v>311</v>
      </c>
      <c r="E21" s="68" t="s">
        <v>311</v>
      </c>
      <c r="F21" s="73" t="s">
        <v>311</v>
      </c>
      <c r="G21" s="73"/>
      <c r="H21" s="73"/>
      <c r="K21" s="18"/>
    </row>
    <row r="22" spans="2:11" x14ac:dyDescent="0.25">
      <c r="B22" s="66" t="s">
        <v>318</v>
      </c>
      <c r="C22" s="67">
        <v>5.6</v>
      </c>
      <c r="D22" s="68">
        <v>2.8</v>
      </c>
      <c r="E22" s="68">
        <v>1.1000000000000001</v>
      </c>
      <c r="F22" s="73">
        <v>0.8</v>
      </c>
      <c r="G22" s="73"/>
      <c r="H22" s="73"/>
    </row>
    <row r="23" spans="2:11" x14ac:dyDescent="0.25">
      <c r="B23" s="66" t="s">
        <v>316</v>
      </c>
      <c r="C23" s="67">
        <v>0.85</v>
      </c>
      <c r="D23" s="68">
        <v>0.77</v>
      </c>
      <c r="E23" s="68">
        <v>0.65</v>
      </c>
      <c r="F23" s="73">
        <v>0.5</v>
      </c>
      <c r="G23" s="73"/>
      <c r="H23" s="73"/>
    </row>
    <row r="24" spans="2:11" x14ac:dyDescent="0.25">
      <c r="B24" s="66" t="s">
        <v>319</v>
      </c>
      <c r="C24" s="67" t="s">
        <v>311</v>
      </c>
      <c r="D24" s="68" t="s">
        <v>311</v>
      </c>
      <c r="E24" s="68" t="s">
        <v>311</v>
      </c>
      <c r="F24" s="73" t="s">
        <v>311</v>
      </c>
      <c r="G24" s="73"/>
      <c r="H24" s="73"/>
    </row>
    <row r="25" spans="2:11" x14ac:dyDescent="0.25">
      <c r="B25" s="69" t="s">
        <v>320</v>
      </c>
      <c r="C25" s="63" t="s">
        <v>321</v>
      </c>
      <c r="D25" s="64" t="s">
        <v>321</v>
      </c>
      <c r="E25" s="70" t="s">
        <v>322</v>
      </c>
      <c r="F25" s="109" t="s">
        <v>323</v>
      </c>
      <c r="G25" s="109"/>
      <c r="H25" s="109"/>
    </row>
  </sheetData>
  <sheetProtection algorithmName="SHA-512" hashValue="uJkcZyJ19wwIRd22fi7FfCSLLbMvyoKkQf4a3LUJDtJPpVykaij+q61CRXvb/MRcEB9+YaHBVR+wCi9gFncrTw==" saltValue="ffDiMn2pFrSnBacTm08CLg==" spinCount="100000" sheet="1" objects="1" scenarios="1"/>
  <mergeCells count="4">
    <mergeCell ref="C2:D2"/>
    <mergeCell ref="I2:J2"/>
    <mergeCell ref="G16:G17"/>
    <mergeCell ref="H16:H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0F1D-A45E-41C2-9755-E369609516B9}">
  <sheetPr>
    <tabColor rgb="FF92D050"/>
  </sheetPr>
  <dimension ref="A1:AN13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5" x14ac:dyDescent="0.25"/>
  <cols>
    <col min="1" max="1" width="3.5703125" style="26" customWidth="1"/>
    <col min="2" max="2" width="6" customWidth="1"/>
    <col min="3" max="3" width="34.85546875" bestFit="1" customWidth="1"/>
    <col min="4" max="4" width="20.28515625" style="5" customWidth="1"/>
    <col min="5" max="5" width="28.5703125" style="5" bestFit="1" customWidth="1"/>
    <col min="6" max="6" width="19.85546875" style="5" bestFit="1" customWidth="1"/>
    <col min="7" max="7" width="24.140625" style="5" bestFit="1" customWidth="1"/>
    <col min="8" max="8" width="30.5703125" style="5" bestFit="1" customWidth="1"/>
    <col min="9" max="17" width="9.140625" style="5"/>
  </cols>
  <sheetData>
    <row r="1" spans="1:40" ht="15.75" thickBot="1" x14ac:dyDescent="0.3">
      <c r="B1" s="332"/>
      <c r="C1" s="332"/>
      <c r="D1" s="332"/>
      <c r="E1" s="332"/>
      <c r="F1" s="332"/>
      <c r="G1" s="332"/>
      <c r="H1" s="332"/>
      <c r="I1" s="6"/>
      <c r="J1" s="6"/>
      <c r="K1" s="6"/>
      <c r="L1" s="6"/>
      <c r="M1" s="6"/>
      <c r="N1" s="6"/>
      <c r="O1" s="6"/>
      <c r="P1" s="6"/>
      <c r="Q1" s="6"/>
    </row>
    <row r="2" spans="1:40" ht="15.75" thickBot="1" x14ac:dyDescent="0.3">
      <c r="B2" s="20"/>
      <c r="C2" s="24" t="s">
        <v>324</v>
      </c>
      <c r="D2" s="315" t="s">
        <v>325</v>
      </c>
      <c r="E2" s="316"/>
      <c r="F2" s="316"/>
      <c r="G2" s="316"/>
      <c r="H2" s="317"/>
      <c r="I2" s="6"/>
      <c r="J2" s="6"/>
      <c r="K2" s="6"/>
      <c r="L2" s="6"/>
      <c r="M2" s="6"/>
      <c r="N2" s="6"/>
      <c r="O2" s="6"/>
      <c r="P2" s="6"/>
      <c r="Q2" s="6"/>
    </row>
    <row r="3" spans="1:40" x14ac:dyDescent="0.25">
      <c r="B3" s="13"/>
      <c r="C3" s="8" t="s">
        <v>326</v>
      </c>
      <c r="D3" s="22" t="s">
        <v>3</v>
      </c>
      <c r="E3" s="22" t="s">
        <v>104</v>
      </c>
      <c r="F3" s="156" t="s">
        <v>17</v>
      </c>
      <c r="G3" s="156" t="s">
        <v>111</v>
      </c>
      <c r="H3" s="156" t="s">
        <v>115</v>
      </c>
      <c r="I3" s="6"/>
      <c r="J3" s="6"/>
      <c r="K3" s="6"/>
      <c r="L3" s="6"/>
      <c r="M3" s="6"/>
      <c r="N3" s="6"/>
      <c r="O3" s="6"/>
      <c r="P3" s="6"/>
      <c r="Q3" s="6"/>
    </row>
    <row r="4" spans="1:40" s="5" customFormat="1" x14ac:dyDescent="0.25">
      <c r="A4" s="26"/>
      <c r="B4" s="15" t="s">
        <v>327</v>
      </c>
      <c r="C4" s="8"/>
      <c r="D4" s="23"/>
      <c r="E4" s="23"/>
      <c r="F4" s="157"/>
      <c r="G4" s="157"/>
      <c r="H4" s="15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65" customFormat="1" ht="30" x14ac:dyDescent="0.25">
      <c r="A5" s="160"/>
      <c r="B5" s="161"/>
      <c r="C5" s="162" t="s">
        <v>328</v>
      </c>
      <c r="D5" s="163" t="s">
        <v>329</v>
      </c>
      <c r="E5" s="163" t="s">
        <v>330</v>
      </c>
      <c r="F5" s="164" t="s">
        <v>331</v>
      </c>
      <c r="G5" s="164" t="s">
        <v>331</v>
      </c>
      <c r="H5" s="164" t="s">
        <v>332</v>
      </c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</row>
    <row r="6" spans="1:40" s="5" customFormat="1" x14ac:dyDescent="0.25">
      <c r="A6" s="26"/>
      <c r="B6" s="13"/>
      <c r="C6" s="8" t="s">
        <v>333</v>
      </c>
      <c r="D6" s="154" t="s">
        <v>294</v>
      </c>
      <c r="E6" s="58" t="s">
        <v>209</v>
      </c>
      <c r="F6" s="158" t="s">
        <v>209</v>
      </c>
      <c r="G6" s="158" t="s">
        <v>315</v>
      </c>
      <c r="H6" s="158" t="s">
        <v>315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5" customFormat="1" x14ac:dyDescent="0.25">
      <c r="A7" s="26"/>
      <c r="B7" s="13"/>
      <c r="C7" s="8" t="s">
        <v>334</v>
      </c>
      <c r="D7" s="154" t="s">
        <v>294</v>
      </c>
      <c r="E7" s="154" t="s">
        <v>294</v>
      </c>
      <c r="F7" s="159" t="s">
        <v>294</v>
      </c>
      <c r="G7" s="158" t="s">
        <v>209</v>
      </c>
      <c r="H7" s="158" t="s">
        <v>209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5" customFormat="1" x14ac:dyDescent="0.25">
      <c r="A8" s="26"/>
      <c r="B8" s="13"/>
      <c r="C8" s="8" t="s">
        <v>335</v>
      </c>
      <c r="D8" s="154" t="s">
        <v>294</v>
      </c>
      <c r="E8" s="154" t="s">
        <v>294</v>
      </c>
      <c r="F8" s="159" t="s">
        <v>294</v>
      </c>
      <c r="G8" s="159" t="s">
        <v>294</v>
      </c>
      <c r="H8" s="159" t="s">
        <v>294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5" customFormat="1" x14ac:dyDescent="0.25">
      <c r="A9" s="26"/>
      <c r="B9" s="13"/>
      <c r="C9" s="8" t="s">
        <v>336</v>
      </c>
      <c r="D9" s="154" t="s">
        <v>294</v>
      </c>
      <c r="E9" s="154" t="s">
        <v>294</v>
      </c>
      <c r="F9" s="159" t="s">
        <v>294</v>
      </c>
      <c r="G9" s="158" t="s">
        <v>337</v>
      </c>
      <c r="H9" s="158" t="s">
        <v>338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5" customFormat="1" x14ac:dyDescent="0.25">
      <c r="A10" s="26"/>
      <c r="B10" s="13"/>
      <c r="C10" s="8" t="s">
        <v>339</v>
      </c>
      <c r="D10" s="154" t="s">
        <v>294</v>
      </c>
      <c r="E10" s="154" t="s">
        <v>294</v>
      </c>
      <c r="F10" s="159" t="s">
        <v>294</v>
      </c>
      <c r="G10" s="159" t="s">
        <v>294</v>
      </c>
      <c r="H10" s="158" t="s">
        <v>209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5" customFormat="1" x14ac:dyDescent="0.25">
      <c r="A11" s="26"/>
      <c r="B11" s="13"/>
      <c r="C11" s="8" t="s">
        <v>340</v>
      </c>
      <c r="D11" s="154" t="s">
        <v>294</v>
      </c>
      <c r="E11" s="154" t="s">
        <v>294</v>
      </c>
      <c r="F11" s="159" t="s">
        <v>294</v>
      </c>
      <c r="G11" s="159" t="s">
        <v>294</v>
      </c>
      <c r="H11" s="158" t="s">
        <v>209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5" customFormat="1" x14ac:dyDescent="0.25">
      <c r="A12" s="26"/>
      <c r="B12" s="13"/>
      <c r="C12" s="8" t="s">
        <v>341</v>
      </c>
      <c r="D12" s="154" t="s">
        <v>294</v>
      </c>
      <c r="E12" s="58" t="s">
        <v>209</v>
      </c>
      <c r="F12" s="158" t="s">
        <v>209</v>
      </c>
      <c r="G12" s="158" t="s">
        <v>209</v>
      </c>
      <c r="H12" s="158" t="s">
        <v>209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5" customFormat="1" ht="15.75" thickBot="1" x14ac:dyDescent="0.3">
      <c r="A13" s="26"/>
      <c r="B13" s="14"/>
      <c r="C13" s="10" t="s">
        <v>342</v>
      </c>
      <c r="D13" s="155" t="s">
        <v>294</v>
      </c>
      <c r="E13" s="155" t="s">
        <v>294</v>
      </c>
      <c r="F13" s="155" t="s">
        <v>294</v>
      </c>
      <c r="G13" s="155" t="s">
        <v>294</v>
      </c>
      <c r="H13" s="155" t="s">
        <v>294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</sheetData>
  <sheetProtection algorithmName="SHA-512" hashValue="qcjbSbuEUBuRZhtV/YWx7zTo8PaTXVgdLasGg32+a7HgWZLiPgT97Lju7/gIK7pl8bS8kLKC6UtzfSDV1KAAYQ==" saltValue="yqiD1agMLou15CJAXXtJAg==" spinCount="100000" sheet="1" objects="1" scenarios="1"/>
  <mergeCells count="2">
    <mergeCell ref="B1:H1"/>
    <mergeCell ref="D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823A-D748-422E-9EA0-67C8E2F214CD}">
  <sheetPr>
    <tabColor rgb="FF92D050"/>
  </sheetPr>
  <dimension ref="A1:F22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ColWidth="8.85546875" defaultRowHeight="15" x14ac:dyDescent="0.25"/>
  <cols>
    <col min="1" max="1" width="4.140625" style="7" customWidth="1"/>
    <col min="2" max="2" width="38.42578125" style="188" customWidth="1"/>
    <col min="3" max="4" width="18" style="7" bestFit="1" customWidth="1"/>
    <col min="5" max="5" width="29.7109375" style="7" bestFit="1" customWidth="1"/>
    <col min="6" max="6" width="18" style="7" bestFit="1" customWidth="1"/>
    <col min="7" max="16384" width="8.85546875" style="7"/>
  </cols>
  <sheetData>
    <row r="1" spans="1:6" customFormat="1" x14ac:dyDescent="0.25">
      <c r="B1" s="188" t="s">
        <v>343</v>
      </c>
      <c r="C1" s="7"/>
      <c r="D1" s="7"/>
      <c r="E1" s="7"/>
      <c r="F1" s="7"/>
    </row>
    <row r="2" spans="1:6" customFormat="1" x14ac:dyDescent="0.25">
      <c r="B2" s="188" t="s">
        <v>344</v>
      </c>
      <c r="C2" s="252" t="str">
        <f>'INPUT TOOL_API'!D31</f>
        <v>Gas</v>
      </c>
      <c r="D2" s="252" t="str">
        <f>'INPUT TOOL_API'!E33</f>
        <v>Stookolie</v>
      </c>
      <c r="E2" s="252" t="s">
        <v>84</v>
      </c>
      <c r="F2" s="252" t="s">
        <v>86</v>
      </c>
    </row>
    <row r="3" spans="1:6" s="201" customFormat="1" ht="13.15" customHeight="1" x14ac:dyDescent="0.25">
      <c r="A3" s="200" t="s">
        <v>345</v>
      </c>
      <c r="B3" s="206"/>
      <c r="C3" s="202"/>
      <c r="D3" s="202"/>
      <c r="E3" s="202"/>
    </row>
    <row r="4" spans="1:6" x14ac:dyDescent="0.25">
      <c r="A4" s="208" t="s">
        <v>346</v>
      </c>
      <c r="B4" s="210"/>
    </row>
    <row r="5" spans="1:6" x14ac:dyDescent="0.25">
      <c r="A5" s="13"/>
      <c r="B5" s="188" t="s">
        <v>347</v>
      </c>
      <c r="C5" s="250" t="s">
        <v>348</v>
      </c>
      <c r="D5" s="248" t="str">
        <f t="shared" ref="D5:F6" si="0">C5</f>
        <v>individueel</v>
      </c>
      <c r="E5" s="248" t="str">
        <f t="shared" si="0"/>
        <v>individueel</v>
      </c>
      <c r="F5" s="248" t="str">
        <f t="shared" si="0"/>
        <v>individueel</v>
      </c>
    </row>
    <row r="6" spans="1:6" x14ac:dyDescent="0.25">
      <c r="A6" s="13"/>
      <c r="B6" s="188" t="s">
        <v>349</v>
      </c>
      <c r="C6" s="248" t="s">
        <v>350</v>
      </c>
      <c r="D6" s="248" t="str">
        <f t="shared" si="0"/>
        <v>keuken en badkamer</v>
      </c>
      <c r="E6" s="248" t="str">
        <f t="shared" si="0"/>
        <v>keuken en badkamer</v>
      </c>
      <c r="F6" s="248" t="str">
        <f t="shared" si="0"/>
        <v>keuken en badkamer</v>
      </c>
    </row>
    <row r="7" spans="1:6" s="18" customFormat="1" x14ac:dyDescent="0.25">
      <c r="A7" s="17"/>
      <c r="B7" s="189" t="s">
        <v>351</v>
      </c>
      <c r="C7" s="248" t="s">
        <v>209</v>
      </c>
      <c r="D7" s="248" t="str">
        <f>C7</f>
        <v>neen</v>
      </c>
      <c r="E7" s="248" t="str">
        <f>D7</f>
        <v>neen</v>
      </c>
      <c r="F7" s="248" t="s">
        <v>209</v>
      </c>
    </row>
    <row r="8" spans="1:6" ht="15" customHeight="1" x14ac:dyDescent="0.25">
      <c r="A8" s="13"/>
      <c r="B8" s="188" t="s">
        <v>352</v>
      </c>
      <c r="C8" s="247" t="s">
        <v>80</v>
      </c>
      <c r="D8" s="248" t="s">
        <v>82</v>
      </c>
      <c r="E8" s="247" t="s">
        <v>353</v>
      </c>
      <c r="F8" s="247" t="s">
        <v>353</v>
      </c>
    </row>
    <row r="9" spans="1:6" ht="15" customHeight="1" x14ac:dyDescent="0.25">
      <c r="A9" s="13"/>
      <c r="B9" s="188" t="s">
        <v>354</v>
      </c>
      <c r="C9" s="247" t="s">
        <v>355</v>
      </c>
      <c r="D9" s="247" t="s">
        <v>355</v>
      </c>
      <c r="E9" s="247" t="s">
        <v>67</v>
      </c>
      <c r="F9" s="247" t="s">
        <v>85</v>
      </c>
    </row>
    <row r="10" spans="1:6" ht="15" customHeight="1" x14ac:dyDescent="0.25">
      <c r="A10" s="13"/>
      <c r="B10" s="188" t="s">
        <v>356</v>
      </c>
      <c r="C10" s="251" t="s">
        <v>315</v>
      </c>
      <c r="D10" s="247" t="s">
        <v>315</v>
      </c>
      <c r="E10" s="247" t="s">
        <v>58</v>
      </c>
      <c r="F10" s="247" t="s">
        <v>58</v>
      </c>
    </row>
    <row r="11" spans="1:6" ht="15" customHeight="1" x14ac:dyDescent="0.25">
      <c r="A11" s="13"/>
      <c r="B11" s="188" t="s">
        <v>357</v>
      </c>
      <c r="C11" s="251">
        <v>1995</v>
      </c>
      <c r="D11" s="247">
        <v>1995</v>
      </c>
      <c r="E11" s="247" t="s">
        <v>58</v>
      </c>
      <c r="F11" s="247" t="s">
        <v>58</v>
      </c>
    </row>
    <row r="12" spans="1:6" x14ac:dyDescent="0.25">
      <c r="A12" s="13"/>
      <c r="B12" s="188" t="s">
        <v>358</v>
      </c>
      <c r="C12" s="247" t="s">
        <v>209</v>
      </c>
      <c r="D12" s="248" t="s">
        <v>209</v>
      </c>
      <c r="E12" s="247" t="s">
        <v>209</v>
      </c>
      <c r="F12" s="247" t="s">
        <v>209</v>
      </c>
    </row>
    <row r="13" spans="1:6" x14ac:dyDescent="0.25">
      <c r="A13" s="13"/>
      <c r="B13" s="188" t="s">
        <v>359</v>
      </c>
      <c r="C13" s="247" t="s">
        <v>209</v>
      </c>
      <c r="D13" s="248" t="s">
        <v>315</v>
      </c>
      <c r="E13" s="247" t="s">
        <v>315</v>
      </c>
      <c r="F13" s="247" t="s">
        <v>315</v>
      </c>
    </row>
    <row r="14" spans="1:6" x14ac:dyDescent="0.25">
      <c r="A14" s="16" t="s">
        <v>360</v>
      </c>
      <c r="C14" s="252"/>
      <c r="D14" s="252"/>
      <c r="E14" s="191"/>
      <c r="F14" s="191"/>
    </row>
    <row r="15" spans="1:6" x14ac:dyDescent="0.25">
      <c r="A15" s="13"/>
      <c r="B15" s="188" t="s">
        <v>361</v>
      </c>
      <c r="C15" s="247" t="s">
        <v>58</v>
      </c>
      <c r="D15" s="248" t="s">
        <v>315</v>
      </c>
      <c r="E15" s="248" t="str">
        <f>D15</f>
        <v>ja</v>
      </c>
      <c r="F15" s="248" t="str">
        <f>E15</f>
        <v>ja</v>
      </c>
    </row>
    <row r="16" spans="1:6" x14ac:dyDescent="0.25">
      <c r="A16" s="13"/>
      <c r="B16" s="188" t="s">
        <v>362</v>
      </c>
      <c r="C16" s="247" t="s">
        <v>58</v>
      </c>
      <c r="D16" s="248">
        <f>RV_SWW_gekoppeld!C42</f>
        <v>150</v>
      </c>
      <c r="E16" s="248">
        <f>D16</f>
        <v>150</v>
      </c>
      <c r="F16" s="248">
        <f>E16</f>
        <v>150</v>
      </c>
    </row>
    <row r="17" spans="1:6" x14ac:dyDescent="0.25">
      <c r="A17" s="13"/>
      <c r="B17" s="188" t="s">
        <v>363</v>
      </c>
      <c r="C17" s="247" t="s">
        <v>58</v>
      </c>
      <c r="D17" s="248" t="str">
        <f>RV_SWW_gekoppeld!C43</f>
        <v>ja</v>
      </c>
      <c r="E17" s="248" t="str">
        <f t="shared" ref="E17:F17" si="1">D17</f>
        <v>ja</v>
      </c>
      <c r="F17" s="248" t="str">
        <f t="shared" si="1"/>
        <v>ja</v>
      </c>
    </row>
    <row r="18" spans="1:6" x14ac:dyDescent="0.25">
      <c r="A18" s="13"/>
      <c r="B18" s="188" t="s">
        <v>364</v>
      </c>
      <c r="C18" s="247" t="s">
        <v>58</v>
      </c>
      <c r="D18" s="248" t="str">
        <f>RV_SWW_gekoppeld!C44</f>
        <v>neen</v>
      </c>
      <c r="E18" s="248" t="str">
        <f t="shared" ref="E18:F18" si="2">D18</f>
        <v>neen</v>
      </c>
      <c r="F18" s="248" t="str">
        <f t="shared" si="2"/>
        <v>neen</v>
      </c>
    </row>
    <row r="19" spans="1:6" x14ac:dyDescent="0.25">
      <c r="A19" s="13"/>
      <c r="B19" s="188" t="s">
        <v>365</v>
      </c>
      <c r="C19" s="247" t="s">
        <v>58</v>
      </c>
      <c r="D19" s="248" t="s">
        <v>209</v>
      </c>
      <c r="E19" s="248" t="s">
        <v>315</v>
      </c>
      <c r="F19" s="248" t="s">
        <v>315</v>
      </c>
    </row>
    <row r="20" spans="1:6" x14ac:dyDescent="0.25">
      <c r="A20" s="209" t="s">
        <v>366</v>
      </c>
      <c r="C20" s="252"/>
      <c r="D20" s="252"/>
      <c r="E20" s="252"/>
      <c r="F20" s="252"/>
    </row>
    <row r="21" spans="1:6" x14ac:dyDescent="0.25">
      <c r="B21" s="188" t="s">
        <v>367</v>
      </c>
      <c r="C21" s="247" t="s">
        <v>209</v>
      </c>
      <c r="D21" s="248" t="str">
        <f>C21</f>
        <v>neen</v>
      </c>
      <c r="E21" s="247" t="s">
        <v>209</v>
      </c>
      <c r="F21" s="247" t="s">
        <v>209</v>
      </c>
    </row>
    <row r="22" spans="1:6" x14ac:dyDescent="0.25">
      <c r="B22" s="188" t="s">
        <v>368</v>
      </c>
      <c r="C22" s="248" t="s">
        <v>369</v>
      </c>
      <c r="D22" s="248" t="str">
        <f>C22</f>
        <v>&gt; 5m</v>
      </c>
      <c r="E22" s="248" t="s">
        <v>369</v>
      </c>
      <c r="F22" s="248" t="s">
        <v>369</v>
      </c>
    </row>
  </sheetData>
  <sheetProtection algorithmName="SHA-512" hashValue="GuzFIO+U+8be8qToSHRU4Vcrr3RgZoZAagmifKUfRD7CjEMHtTAlbtwrE80dAOIwp9LfkpOjTL55E5J2dcTnYA==" saltValue="wpPcDfDeDNq1+6uP0aKnr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43AA-6DC1-42C4-840D-B87FA20C636C}">
  <sheetPr>
    <tabColor rgb="FF92D050"/>
  </sheetPr>
  <dimension ref="A1:G15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G16" sqref="G16"/>
    </sheetView>
  </sheetViews>
  <sheetFormatPr defaultColWidth="8.85546875" defaultRowHeight="15" x14ac:dyDescent="0.25"/>
  <cols>
    <col min="1" max="1" width="4.140625" style="7" customWidth="1"/>
    <col min="2" max="2" width="38.42578125" style="188" customWidth="1"/>
    <col min="3" max="3" width="24.140625" style="254" customWidth="1"/>
    <col min="4" max="4" width="18" style="188" bestFit="1" customWidth="1"/>
    <col min="5" max="5" width="27.28515625" style="7" customWidth="1"/>
    <col min="6" max="6" width="18" style="7" bestFit="1" customWidth="1"/>
    <col min="7" max="16384" width="8.85546875" style="7"/>
  </cols>
  <sheetData>
    <row r="1" spans="1:7" customFormat="1" x14ac:dyDescent="0.25">
      <c r="B1" s="188" t="s">
        <v>343</v>
      </c>
      <c r="C1" s="333" t="s">
        <v>370</v>
      </c>
      <c r="D1" s="334"/>
      <c r="E1" s="335" t="s">
        <v>371</v>
      </c>
      <c r="F1" s="335"/>
    </row>
    <row r="2" spans="1:7" customFormat="1" x14ac:dyDescent="0.25">
      <c r="B2" s="188"/>
      <c r="C2" s="257" t="s">
        <v>427</v>
      </c>
      <c r="D2" s="258" t="s">
        <v>426</v>
      </c>
      <c r="E2" s="259" t="s">
        <v>427</v>
      </c>
      <c r="F2" s="259" t="s">
        <v>426</v>
      </c>
      <c r="G2" s="260"/>
    </row>
    <row r="3" spans="1:7" s="201" customFormat="1" ht="13.15" customHeight="1" x14ac:dyDescent="0.25">
      <c r="A3" s="200"/>
      <c r="B3" s="206"/>
      <c r="C3" s="261"/>
      <c r="D3" s="262"/>
      <c r="E3" s="263"/>
      <c r="F3" s="263"/>
      <c r="G3" s="264"/>
    </row>
    <row r="4" spans="1:7" x14ac:dyDescent="0.25">
      <c r="A4" s="208" t="s">
        <v>372</v>
      </c>
      <c r="B4" s="210"/>
      <c r="C4" s="265"/>
      <c r="D4" s="266"/>
      <c r="E4" s="98"/>
      <c r="F4" s="98"/>
      <c r="G4" s="98"/>
    </row>
    <row r="5" spans="1:7" x14ac:dyDescent="0.25">
      <c r="A5" s="13"/>
      <c r="B5" s="188" t="s">
        <v>373</v>
      </c>
      <c r="C5" s="267" t="s">
        <v>58</v>
      </c>
      <c r="D5" s="268" t="s">
        <v>58</v>
      </c>
      <c r="E5" s="269">
        <f>G15*E7</f>
        <v>2761.9047619047619</v>
      </c>
      <c r="F5" s="269">
        <f>F7*G15</f>
        <v>690.47619047619048</v>
      </c>
      <c r="G5" s="98"/>
    </row>
    <row r="6" spans="1:7" x14ac:dyDescent="0.25">
      <c r="A6" s="13"/>
      <c r="B6" s="188" t="s">
        <v>267</v>
      </c>
      <c r="C6" s="267" t="s">
        <v>58</v>
      </c>
      <c r="D6" s="268" t="s">
        <v>58</v>
      </c>
      <c r="E6" s="270" t="str">
        <f t="shared" ref="E6:F6" si="0">C6</f>
        <v>-</v>
      </c>
      <c r="F6" s="270" t="str">
        <f t="shared" si="0"/>
        <v>-</v>
      </c>
      <c r="G6" s="98"/>
    </row>
    <row r="7" spans="1:7" s="18" customFormat="1" x14ac:dyDescent="0.25">
      <c r="A7" s="17"/>
      <c r="B7" s="189" t="s">
        <v>374</v>
      </c>
      <c r="C7" s="271">
        <v>4.8</v>
      </c>
      <c r="D7" s="272">
        <f>C7/2</f>
        <v>2.4</v>
      </c>
      <c r="E7" s="270">
        <v>16</v>
      </c>
      <c r="F7" s="270">
        <f>E7/4</f>
        <v>4</v>
      </c>
      <c r="G7" s="31"/>
    </row>
    <row r="8" spans="1:7" ht="15" customHeight="1" x14ac:dyDescent="0.25">
      <c r="A8" s="13"/>
      <c r="B8" s="188" t="s">
        <v>375</v>
      </c>
      <c r="C8" s="267" t="s">
        <v>376</v>
      </c>
      <c r="D8" s="268" t="s">
        <v>376</v>
      </c>
      <c r="E8" s="270" t="s">
        <v>376</v>
      </c>
      <c r="F8" s="270" t="s">
        <v>376</v>
      </c>
      <c r="G8" s="98"/>
    </row>
    <row r="9" spans="1:7" ht="15" customHeight="1" x14ac:dyDescent="0.25">
      <c r="A9" s="13"/>
      <c r="B9" s="188" t="s">
        <v>377</v>
      </c>
      <c r="C9" s="267" t="s">
        <v>378</v>
      </c>
      <c r="D9" s="268" t="s">
        <v>378</v>
      </c>
      <c r="E9" s="273" t="s">
        <v>378</v>
      </c>
      <c r="F9" s="273" t="s">
        <v>378</v>
      </c>
      <c r="G9" s="98"/>
    </row>
    <row r="10" spans="1:7" x14ac:dyDescent="0.25">
      <c r="C10" s="265"/>
      <c r="D10" s="266"/>
      <c r="E10" s="98"/>
      <c r="F10" s="98"/>
      <c r="G10" s="98"/>
    </row>
    <row r="11" spans="1:7" x14ac:dyDescent="0.25">
      <c r="C11" s="265"/>
      <c r="D11" s="266"/>
      <c r="E11" s="98"/>
      <c r="F11" s="98"/>
      <c r="G11" s="98"/>
    </row>
    <row r="12" spans="1:7" ht="60" x14ac:dyDescent="0.25">
      <c r="C12" s="274" t="s">
        <v>425</v>
      </c>
      <c r="D12" s="275"/>
      <c r="E12" s="276" t="s">
        <v>430</v>
      </c>
      <c r="F12" s="275"/>
      <c r="G12" s="98"/>
    </row>
    <row r="13" spans="1:7" x14ac:dyDescent="0.25">
      <c r="C13" s="265"/>
      <c r="D13" s="266"/>
      <c r="E13" s="277" t="s">
        <v>431</v>
      </c>
      <c r="F13" s="277"/>
      <c r="G13" s="277"/>
    </row>
    <row r="14" spans="1:7" x14ac:dyDescent="0.25">
      <c r="C14" s="265"/>
      <c r="D14" s="266"/>
      <c r="E14" s="277" t="s">
        <v>433</v>
      </c>
      <c r="F14" s="277" t="s">
        <v>429</v>
      </c>
      <c r="G14" s="277" t="s">
        <v>432</v>
      </c>
    </row>
    <row r="15" spans="1:7" x14ac:dyDescent="0.25">
      <c r="C15" s="265"/>
      <c r="D15" s="266"/>
      <c r="E15" s="277">
        <f>290</f>
        <v>290</v>
      </c>
      <c r="F15" s="277">
        <f>1*1.68</f>
        <v>1.68</v>
      </c>
      <c r="G15" s="277">
        <f>E15/F15</f>
        <v>172.61904761904762</v>
      </c>
    </row>
  </sheetData>
  <sheetProtection algorithmName="SHA-512" hashValue="uh6kmGw3BRdoiH46X9ijsbTW5rvzoLPu7N8I9Twja8/JHQy5KquGAqTeGUx2fLFFCtGmVhBlg9oiHxKEyckdBQ==" saltValue="w5YqjWSvybRFZnNNeyO8+g==" spinCount="100000" sheet="1" objects="1" scenarios="1"/>
  <mergeCells count="2"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9DBA-A247-43A9-812C-4016347BAE9F}">
  <sheetPr>
    <tabColor rgb="FF92D050"/>
  </sheetPr>
  <dimension ref="A1:S48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45" sqref="C45:F45"/>
    </sheetView>
  </sheetViews>
  <sheetFormatPr defaultColWidth="8.85546875" defaultRowHeight="15" x14ac:dyDescent="0.25"/>
  <cols>
    <col min="1" max="1" width="4.140625" style="7" customWidth="1"/>
    <col min="2" max="2" width="38.42578125" style="188" customWidth="1"/>
    <col min="3" max="3" width="7.28515625" style="7" customWidth="1"/>
    <col min="4" max="4" width="10.85546875" style="7" customWidth="1"/>
    <col min="5" max="5" width="10.5703125" style="7" customWidth="1"/>
    <col min="6" max="6" width="11.5703125" style="188" customWidth="1"/>
    <col min="7" max="7" width="7.28515625" style="7" customWidth="1"/>
    <col min="8" max="8" width="10.85546875" style="7" customWidth="1"/>
    <col min="9" max="9" width="10.5703125" style="7" customWidth="1"/>
    <col min="10" max="10" width="11.5703125" style="188" customWidth="1"/>
    <col min="11" max="11" width="6" style="7" customWidth="1"/>
    <col min="12" max="12" width="9.5703125" style="7" customWidth="1"/>
    <col min="13" max="13" width="6.28515625" style="7" bestFit="1" customWidth="1"/>
    <col min="14" max="14" width="11.28515625" style="188" bestFit="1" customWidth="1"/>
    <col min="15" max="15" width="21.7109375" style="187" customWidth="1"/>
    <col min="16" max="16" width="13.140625" style="7" bestFit="1" customWidth="1"/>
    <col min="17" max="17" width="14.7109375" style="7" customWidth="1"/>
    <col min="18" max="18" width="15.5703125" style="188" customWidth="1"/>
    <col min="19" max="19" width="17" style="187" customWidth="1"/>
    <col min="20" max="16384" width="8.85546875" style="7"/>
  </cols>
  <sheetData>
    <row r="1" spans="1:19" customFormat="1" x14ac:dyDescent="0.25">
      <c r="B1" s="188" t="s">
        <v>344</v>
      </c>
      <c r="C1" s="252" t="str">
        <f>'INPUT TOOL_API'!D31</f>
        <v>Gas</v>
      </c>
      <c r="D1" s="252" t="str">
        <f>'INPUT TOOL_API'!E33</f>
        <v>Stookolie</v>
      </c>
      <c r="E1" s="252" t="str">
        <f>'INPUT TOOL_API'!E34</f>
        <v>Pellets</v>
      </c>
      <c r="F1" s="253" t="str">
        <f>'INPUT TOOL_API'!E35</f>
        <v>Hout</v>
      </c>
      <c r="G1" s="252" t="str">
        <f>C1</f>
        <v>Gas</v>
      </c>
      <c r="H1" s="252" t="str">
        <f t="shared" ref="H1:J1" si="0">D1</f>
        <v>Stookolie</v>
      </c>
      <c r="I1" s="252" t="str">
        <f t="shared" si="0"/>
        <v>Pellets</v>
      </c>
      <c r="J1" s="253" t="str">
        <f t="shared" si="0"/>
        <v>Hout</v>
      </c>
      <c r="K1" s="252" t="str">
        <f>G1</f>
        <v>Gas</v>
      </c>
      <c r="L1" s="252" t="str">
        <f t="shared" ref="L1" si="1">H1</f>
        <v>Stookolie</v>
      </c>
      <c r="M1" s="252" t="str">
        <f t="shared" ref="M1" si="2">I1</f>
        <v>Pellets</v>
      </c>
      <c r="N1" s="253" t="str">
        <f t="shared" ref="N1" si="3">J1</f>
        <v>Hout</v>
      </c>
      <c r="O1" s="333" t="str">
        <f>'INPUT TOOL_API'!E32</f>
        <v>Elektriciteit / Warmtepomp</v>
      </c>
      <c r="P1" s="335"/>
      <c r="Q1" s="335"/>
      <c r="R1" s="334"/>
      <c r="S1" s="190" t="str">
        <f>'INPUT TOOL_API'!E36</f>
        <v>Warmtenet</v>
      </c>
    </row>
    <row r="2" spans="1:19" s="9" customFormat="1" ht="15.75" thickBot="1" x14ac:dyDescent="0.3">
      <c r="B2" s="198" t="s">
        <v>379</v>
      </c>
      <c r="C2" s="332" t="str">
        <f>'INPUT TOOL_API'!E40</f>
        <v>Condenserende ketel</v>
      </c>
      <c r="D2" s="332"/>
      <c r="E2" s="332"/>
      <c r="F2" s="346"/>
      <c r="G2" s="332" t="str">
        <f>'INPUT TOOL_API'!E41</f>
        <v>Niet-condenserende ketel</v>
      </c>
      <c r="H2" s="332"/>
      <c r="I2" s="332"/>
      <c r="J2" s="346"/>
      <c r="K2" s="332" t="s">
        <v>380</v>
      </c>
      <c r="L2" s="332"/>
      <c r="M2" s="332"/>
      <c r="N2" s="346"/>
      <c r="O2" s="193" t="str">
        <f>'INPUT TOOL_API'!E43</f>
        <v>Elektrische verwarming (direct/accumulatie)</v>
      </c>
      <c r="P2" s="153" t="s">
        <v>381</v>
      </c>
      <c r="Q2" s="192" t="s">
        <v>382</v>
      </c>
      <c r="R2" s="198" t="s">
        <v>383</v>
      </c>
      <c r="S2" s="199"/>
    </row>
    <row r="3" spans="1:19" s="201" customFormat="1" ht="13.15" customHeight="1" x14ac:dyDescent="0.25">
      <c r="A3" s="200" t="s">
        <v>384</v>
      </c>
      <c r="B3" s="206"/>
      <c r="C3" s="202"/>
      <c r="D3" s="202"/>
      <c r="E3" s="202"/>
      <c r="F3" s="203"/>
      <c r="G3" s="202"/>
      <c r="H3" s="202"/>
      <c r="I3" s="202"/>
      <c r="J3" s="203"/>
      <c r="K3" s="202"/>
      <c r="L3" s="202"/>
      <c r="M3" s="202"/>
      <c r="N3" s="203"/>
      <c r="O3" s="204"/>
      <c r="Q3" s="205"/>
      <c r="R3" s="206"/>
      <c r="S3" s="204"/>
    </row>
    <row r="4" spans="1:19" customFormat="1" x14ac:dyDescent="0.25">
      <c r="A4" s="16" t="s">
        <v>346</v>
      </c>
      <c r="B4" s="207"/>
      <c r="C4" s="7"/>
      <c r="D4" s="7"/>
      <c r="E4" s="7"/>
      <c r="F4" s="188"/>
      <c r="G4" s="7"/>
      <c r="H4" s="7"/>
      <c r="I4" s="7"/>
      <c r="J4" s="188"/>
      <c r="K4" s="7"/>
      <c r="L4" s="7"/>
      <c r="M4" s="7"/>
      <c r="N4" s="188"/>
      <c r="O4" s="187"/>
      <c r="P4" s="7"/>
      <c r="R4" s="188"/>
      <c r="S4" s="187"/>
    </row>
    <row r="5" spans="1:19" customFormat="1" x14ac:dyDescent="0.25">
      <c r="A5" s="13"/>
      <c r="B5" s="188" t="s">
        <v>385</v>
      </c>
      <c r="C5" s="337" t="s">
        <v>386</v>
      </c>
      <c r="D5" s="337"/>
      <c r="E5" s="337"/>
      <c r="F5" s="338"/>
      <c r="G5" s="345" t="s">
        <v>386</v>
      </c>
      <c r="H5" s="337"/>
      <c r="I5" s="337"/>
      <c r="J5" s="338"/>
      <c r="K5" s="345" t="s">
        <v>387</v>
      </c>
      <c r="L5" s="337"/>
      <c r="M5" s="337"/>
      <c r="N5" s="338"/>
      <c r="O5" s="194" t="str">
        <f>K5</f>
        <v>decentraal</v>
      </c>
      <c r="P5" s="345" t="str">
        <f>G5</f>
        <v>centraal</v>
      </c>
      <c r="Q5" s="337"/>
      <c r="R5" s="338"/>
      <c r="S5" s="194" t="s">
        <v>386</v>
      </c>
    </row>
    <row r="6" spans="1:19" customFormat="1" x14ac:dyDescent="0.25">
      <c r="A6" s="13"/>
      <c r="B6" s="188" t="s">
        <v>388</v>
      </c>
      <c r="C6" s="339" t="s">
        <v>58</v>
      </c>
      <c r="D6" s="339"/>
      <c r="E6" s="339"/>
      <c r="F6" s="344"/>
      <c r="G6" s="343" t="s">
        <v>58</v>
      </c>
      <c r="H6" s="339"/>
      <c r="I6" s="339"/>
      <c r="J6" s="344"/>
      <c r="K6" s="343" t="s">
        <v>58</v>
      </c>
      <c r="L6" s="339"/>
      <c r="M6" s="339"/>
      <c r="N6" s="344"/>
      <c r="O6" s="194" t="str">
        <f t="shared" ref="O6:O19" si="4">K6</f>
        <v>-</v>
      </c>
      <c r="P6" s="345" t="str">
        <f t="shared" ref="P6:P7" si="5">G6</f>
        <v>-</v>
      </c>
      <c r="Q6" s="337"/>
      <c r="R6" s="338"/>
      <c r="S6" s="194" t="str">
        <f>P6</f>
        <v>-</v>
      </c>
    </row>
    <row r="7" spans="1:19" customFormat="1" x14ac:dyDescent="0.25">
      <c r="A7" s="13"/>
      <c r="B7" s="188" t="s">
        <v>389</v>
      </c>
      <c r="C7" s="337" t="s">
        <v>348</v>
      </c>
      <c r="D7" s="337"/>
      <c r="E7" s="337"/>
      <c r="F7" s="338"/>
      <c r="G7" s="345" t="s">
        <v>348</v>
      </c>
      <c r="H7" s="337"/>
      <c r="I7" s="337"/>
      <c r="J7" s="338"/>
      <c r="K7" s="343" t="s">
        <v>58</v>
      </c>
      <c r="L7" s="339"/>
      <c r="M7" s="339"/>
      <c r="N7" s="344"/>
      <c r="O7" s="194" t="str">
        <f t="shared" si="4"/>
        <v>-</v>
      </c>
      <c r="P7" s="345" t="str">
        <f t="shared" si="5"/>
        <v>individueel</v>
      </c>
      <c r="Q7" s="337"/>
      <c r="R7" s="338"/>
      <c r="S7" s="194" t="s">
        <v>348</v>
      </c>
    </row>
    <row r="8" spans="1:19" customFormat="1" x14ac:dyDescent="0.25">
      <c r="A8" s="13"/>
      <c r="B8" s="188" t="s">
        <v>352</v>
      </c>
      <c r="C8" s="248" t="s">
        <v>80</v>
      </c>
      <c r="D8" s="248" t="s">
        <v>82</v>
      </c>
      <c r="E8" s="248" t="s">
        <v>390</v>
      </c>
      <c r="F8" s="249" t="s">
        <v>391</v>
      </c>
      <c r="G8" s="248" t="s">
        <v>80</v>
      </c>
      <c r="H8" s="248" t="s">
        <v>82</v>
      </c>
      <c r="I8" s="248" t="s">
        <v>390</v>
      </c>
      <c r="J8" s="249" t="s">
        <v>391</v>
      </c>
      <c r="K8" s="248" t="s">
        <v>80</v>
      </c>
      <c r="L8" s="248" t="s">
        <v>82</v>
      </c>
      <c r="M8" s="248" t="s">
        <v>390</v>
      </c>
      <c r="N8" s="249" t="s">
        <v>391</v>
      </c>
      <c r="O8" s="194" t="s">
        <v>353</v>
      </c>
      <c r="P8" s="345" t="s">
        <v>353</v>
      </c>
      <c r="Q8" s="337"/>
      <c r="R8" s="338"/>
      <c r="S8" s="194" t="s">
        <v>392</v>
      </c>
    </row>
    <row r="9" spans="1:19" customFormat="1" x14ac:dyDescent="0.25">
      <c r="A9" s="13"/>
      <c r="B9" s="188" t="s">
        <v>393</v>
      </c>
      <c r="C9" s="337" t="s">
        <v>60</v>
      </c>
      <c r="D9" s="337"/>
      <c r="E9" s="337"/>
      <c r="F9" s="338"/>
      <c r="G9" s="345" t="s">
        <v>394</v>
      </c>
      <c r="H9" s="337"/>
      <c r="I9" s="337"/>
      <c r="J9" s="338"/>
      <c r="K9" s="251" t="s">
        <v>58</v>
      </c>
      <c r="L9" s="247" t="s">
        <v>58</v>
      </c>
      <c r="M9" s="247" t="s">
        <v>58</v>
      </c>
      <c r="N9" s="234" t="s">
        <v>65</v>
      </c>
      <c r="O9" s="194" t="str">
        <f t="shared" si="4"/>
        <v>-</v>
      </c>
      <c r="P9" s="343" t="s">
        <v>395</v>
      </c>
      <c r="Q9" s="339"/>
      <c r="R9" s="344"/>
      <c r="S9" s="194" t="s">
        <v>396</v>
      </c>
    </row>
    <row r="10" spans="1:19" customFormat="1" x14ac:dyDescent="0.25">
      <c r="A10" s="13"/>
      <c r="B10" s="188" t="s">
        <v>397</v>
      </c>
      <c r="C10" s="339" t="s">
        <v>58</v>
      </c>
      <c r="D10" s="339"/>
      <c r="E10" s="339"/>
      <c r="F10" s="344"/>
      <c r="G10" s="343" t="s">
        <v>58</v>
      </c>
      <c r="H10" s="339"/>
      <c r="I10" s="339"/>
      <c r="J10" s="344"/>
      <c r="K10" s="343" t="s">
        <v>58</v>
      </c>
      <c r="L10" s="339"/>
      <c r="M10" s="339"/>
      <c r="N10" s="344"/>
      <c r="O10" s="194" t="str">
        <f t="shared" si="4"/>
        <v>-</v>
      </c>
      <c r="P10" s="196" t="s">
        <v>398</v>
      </c>
      <c r="Q10" s="196" t="s">
        <v>399</v>
      </c>
      <c r="R10" s="197" t="s">
        <v>400</v>
      </c>
      <c r="S10" s="194" t="str">
        <f>O10</f>
        <v>-</v>
      </c>
    </row>
    <row r="11" spans="1:19" customFormat="1" x14ac:dyDescent="0.25">
      <c r="A11" s="13"/>
      <c r="B11" s="188" t="s">
        <v>401</v>
      </c>
      <c r="C11" s="337" t="s">
        <v>209</v>
      </c>
      <c r="D11" s="337"/>
      <c r="E11" s="337"/>
      <c r="F11" s="338"/>
      <c r="G11" s="345" t="s">
        <v>209</v>
      </c>
      <c r="H11" s="337"/>
      <c r="I11" s="337"/>
      <c r="J11" s="338"/>
      <c r="K11" s="343" t="s">
        <v>58</v>
      </c>
      <c r="L11" s="339"/>
      <c r="M11" s="339"/>
      <c r="N11" s="344"/>
      <c r="O11" s="194" t="str">
        <f t="shared" si="4"/>
        <v>-</v>
      </c>
      <c r="P11" s="343" t="s">
        <v>209</v>
      </c>
      <c r="Q11" s="339"/>
      <c r="R11" s="344"/>
      <c r="S11" s="194" t="str">
        <f t="shared" ref="S11:S21" si="6">O11</f>
        <v>-</v>
      </c>
    </row>
    <row r="12" spans="1:19" customFormat="1" x14ac:dyDescent="0.25">
      <c r="A12" s="13"/>
      <c r="B12" s="188" t="s">
        <v>402</v>
      </c>
      <c r="C12" s="337" t="s">
        <v>209</v>
      </c>
      <c r="D12" s="337"/>
      <c r="E12" s="337"/>
      <c r="F12" s="338"/>
      <c r="G12" s="345" t="s">
        <v>209</v>
      </c>
      <c r="H12" s="337"/>
      <c r="I12" s="337"/>
      <c r="J12" s="338"/>
      <c r="K12" s="343" t="s">
        <v>58</v>
      </c>
      <c r="L12" s="339"/>
      <c r="M12" s="339"/>
      <c r="N12" s="344"/>
      <c r="O12" s="194" t="str">
        <f t="shared" si="4"/>
        <v>-</v>
      </c>
      <c r="P12" s="343" t="s">
        <v>58</v>
      </c>
      <c r="Q12" s="339"/>
      <c r="R12" s="344"/>
      <c r="S12" s="194" t="str">
        <f t="shared" si="6"/>
        <v>-</v>
      </c>
    </row>
    <row r="13" spans="1:19" customFormat="1" x14ac:dyDescent="0.25">
      <c r="A13" s="13"/>
      <c r="B13" s="188" t="s">
        <v>403</v>
      </c>
      <c r="C13" s="343" t="s">
        <v>58</v>
      </c>
      <c r="D13" s="339"/>
      <c r="E13" s="339"/>
      <c r="F13" s="344"/>
      <c r="G13" s="343" t="s">
        <v>58</v>
      </c>
      <c r="H13" s="339"/>
      <c r="I13" s="339"/>
      <c r="J13" s="344"/>
      <c r="K13" s="343" t="s">
        <v>58</v>
      </c>
      <c r="L13" s="339"/>
      <c r="M13" s="339"/>
      <c r="N13" s="344"/>
      <c r="O13" s="194" t="str">
        <f t="shared" si="4"/>
        <v>-</v>
      </c>
      <c r="P13" s="343" t="s">
        <v>58</v>
      </c>
      <c r="Q13" s="339"/>
      <c r="R13" s="344"/>
      <c r="S13" s="194" t="str">
        <f t="shared" si="6"/>
        <v>-</v>
      </c>
    </row>
    <row r="14" spans="1:19" x14ac:dyDescent="0.25">
      <c r="B14" s="188" t="s">
        <v>404</v>
      </c>
      <c r="C14" s="339" t="s">
        <v>58</v>
      </c>
      <c r="D14" s="337"/>
      <c r="E14" s="337"/>
      <c r="F14" s="338"/>
      <c r="G14" s="343" t="s">
        <v>58</v>
      </c>
      <c r="H14" s="339"/>
      <c r="I14" s="339"/>
      <c r="J14" s="344"/>
      <c r="K14" s="343" t="s">
        <v>58</v>
      </c>
      <c r="L14" s="339"/>
      <c r="M14" s="339"/>
      <c r="N14" s="344"/>
      <c r="O14" s="194" t="str">
        <f t="shared" si="4"/>
        <v>-</v>
      </c>
      <c r="P14" s="343" t="s">
        <v>58</v>
      </c>
      <c r="Q14" s="339"/>
      <c r="R14" s="344"/>
      <c r="S14" s="194" t="str">
        <f t="shared" si="6"/>
        <v>-</v>
      </c>
    </row>
    <row r="15" spans="1:19" customFormat="1" x14ac:dyDescent="0.25">
      <c r="A15" s="13"/>
      <c r="B15" s="188" t="s">
        <v>405</v>
      </c>
      <c r="C15" s="337" t="s">
        <v>315</v>
      </c>
      <c r="D15" s="337"/>
      <c r="E15" s="337"/>
      <c r="F15" s="338"/>
      <c r="G15" s="345" t="s">
        <v>315</v>
      </c>
      <c r="H15" s="337"/>
      <c r="I15" s="337"/>
      <c r="J15" s="338"/>
      <c r="K15" s="345" t="s">
        <v>315</v>
      </c>
      <c r="L15" s="337"/>
      <c r="M15" s="337"/>
      <c r="N15" s="338"/>
      <c r="O15" s="194" t="s">
        <v>209</v>
      </c>
      <c r="P15" s="343" t="s">
        <v>58</v>
      </c>
      <c r="Q15" s="339"/>
      <c r="R15" s="344"/>
      <c r="S15" s="195" t="s">
        <v>58</v>
      </c>
    </row>
    <row r="16" spans="1:19" customFormat="1" x14ac:dyDescent="0.25">
      <c r="A16" s="13"/>
      <c r="B16" s="188" t="s">
        <v>357</v>
      </c>
      <c r="C16" s="337">
        <v>2010</v>
      </c>
      <c r="D16" s="337"/>
      <c r="E16" s="337"/>
      <c r="F16" s="338"/>
      <c r="G16" s="232">
        <v>1990</v>
      </c>
      <c r="H16" s="232">
        <v>1990</v>
      </c>
      <c r="I16" s="232">
        <v>1990</v>
      </c>
      <c r="J16" s="233">
        <v>1990</v>
      </c>
      <c r="K16" s="345">
        <v>1990</v>
      </c>
      <c r="L16" s="337"/>
      <c r="M16" s="337"/>
      <c r="N16" s="338"/>
      <c r="O16" s="195" t="s">
        <v>58</v>
      </c>
      <c r="P16" s="343" t="s">
        <v>58</v>
      </c>
      <c r="Q16" s="339"/>
      <c r="R16" s="344"/>
      <c r="S16" s="195" t="str">
        <f t="shared" si="6"/>
        <v>-</v>
      </c>
    </row>
    <row r="17" spans="1:19" customFormat="1" x14ac:dyDescent="0.25">
      <c r="A17" s="13"/>
      <c r="B17" s="188" t="s">
        <v>406</v>
      </c>
      <c r="C17" s="339" t="s">
        <v>58</v>
      </c>
      <c r="D17" s="339"/>
      <c r="E17" s="339"/>
      <c r="F17" s="344"/>
      <c r="G17" s="343" t="s">
        <v>58</v>
      </c>
      <c r="H17" s="339"/>
      <c r="I17" s="339"/>
      <c r="J17" s="344"/>
      <c r="K17" s="343" t="s">
        <v>58</v>
      </c>
      <c r="L17" s="339"/>
      <c r="M17" s="339"/>
      <c r="N17" s="344"/>
      <c r="O17" s="194" t="str">
        <f t="shared" si="4"/>
        <v>-</v>
      </c>
      <c r="P17" s="343" t="s">
        <v>209</v>
      </c>
      <c r="Q17" s="339"/>
      <c r="R17" s="344"/>
      <c r="S17" s="194" t="str">
        <f t="shared" si="6"/>
        <v>-</v>
      </c>
    </row>
    <row r="18" spans="1:19" customFormat="1" x14ac:dyDescent="0.25">
      <c r="A18" s="13"/>
      <c r="B18" s="188" t="s">
        <v>358</v>
      </c>
      <c r="C18" s="337" t="s">
        <v>209</v>
      </c>
      <c r="D18" s="337"/>
      <c r="E18" s="337"/>
      <c r="F18" s="338"/>
      <c r="G18" s="345" t="s">
        <v>209</v>
      </c>
      <c r="H18" s="337"/>
      <c r="I18" s="337"/>
      <c r="J18" s="338"/>
      <c r="K18" s="343" t="s">
        <v>58</v>
      </c>
      <c r="L18" s="339"/>
      <c r="M18" s="339"/>
      <c r="N18" s="344"/>
      <c r="O18" s="194" t="str">
        <f t="shared" si="4"/>
        <v>-</v>
      </c>
      <c r="P18" s="343" t="s">
        <v>209</v>
      </c>
      <c r="Q18" s="339"/>
      <c r="R18" s="344"/>
      <c r="S18" s="194" t="str">
        <f t="shared" si="6"/>
        <v>-</v>
      </c>
    </row>
    <row r="19" spans="1:19" customFormat="1" x14ac:dyDescent="0.25">
      <c r="A19" s="13"/>
      <c r="B19" s="188" t="s">
        <v>407</v>
      </c>
      <c r="C19" s="339" t="s">
        <v>58</v>
      </c>
      <c r="D19" s="339"/>
      <c r="E19" s="339"/>
      <c r="F19" s="344"/>
      <c r="G19" s="343" t="s">
        <v>58</v>
      </c>
      <c r="H19" s="339"/>
      <c r="I19" s="339"/>
      <c r="J19" s="344"/>
      <c r="K19" s="343" t="s">
        <v>58</v>
      </c>
      <c r="L19" s="339"/>
      <c r="M19" s="339"/>
      <c r="N19" s="344"/>
      <c r="O19" s="194" t="str">
        <f t="shared" si="4"/>
        <v>-</v>
      </c>
      <c r="P19" s="343" t="s">
        <v>58</v>
      </c>
      <c r="Q19" s="339"/>
      <c r="R19" s="344"/>
      <c r="S19" s="194" t="str">
        <f t="shared" si="6"/>
        <v>-</v>
      </c>
    </row>
    <row r="20" spans="1:19" customFormat="1" x14ac:dyDescent="0.25">
      <c r="A20" s="16" t="s">
        <v>408</v>
      </c>
      <c r="B20" s="188"/>
      <c r="C20" s="12"/>
      <c r="D20" s="7"/>
      <c r="E20" s="7"/>
      <c r="F20" s="188"/>
      <c r="G20" s="12"/>
      <c r="H20" s="7"/>
      <c r="I20" s="7"/>
      <c r="J20" s="188"/>
      <c r="K20" s="12"/>
      <c r="L20" s="7"/>
      <c r="M20" s="7"/>
      <c r="N20" s="188"/>
      <c r="O20" s="187"/>
      <c r="P20" s="12"/>
      <c r="Q20" s="7"/>
      <c r="R20" s="188"/>
      <c r="S20" s="187"/>
    </row>
    <row r="21" spans="1:19" customFormat="1" x14ac:dyDescent="0.25">
      <c r="A21" s="13"/>
      <c r="B21" s="188" t="s">
        <v>409</v>
      </c>
      <c r="C21" s="337" t="s">
        <v>209</v>
      </c>
      <c r="D21" s="337"/>
      <c r="E21" s="337"/>
      <c r="F21" s="338"/>
      <c r="G21" s="345" t="s">
        <v>209</v>
      </c>
      <c r="H21" s="337"/>
      <c r="I21" s="337"/>
      <c r="J21" s="338"/>
      <c r="K21" s="343" t="s">
        <v>58</v>
      </c>
      <c r="L21" s="339"/>
      <c r="M21" s="339"/>
      <c r="N21" s="344"/>
      <c r="O21" s="194" t="str">
        <f>K21</f>
        <v>-</v>
      </c>
      <c r="P21" s="343" t="s">
        <v>58</v>
      </c>
      <c r="Q21" s="339"/>
      <c r="R21" s="344"/>
      <c r="S21" s="194" t="str">
        <f t="shared" si="6"/>
        <v>-</v>
      </c>
    </row>
    <row r="22" spans="1:19" customFormat="1" x14ac:dyDescent="0.25">
      <c r="A22" s="13"/>
      <c r="B22" s="188" t="s">
        <v>410</v>
      </c>
      <c r="C22" s="337" t="s">
        <v>411</v>
      </c>
      <c r="D22" s="337"/>
      <c r="E22" s="337"/>
      <c r="F22" s="338"/>
      <c r="G22" s="345" t="s">
        <v>411</v>
      </c>
      <c r="H22" s="337"/>
      <c r="I22" s="337"/>
      <c r="J22" s="338"/>
      <c r="K22" s="343" t="s">
        <v>58</v>
      </c>
      <c r="L22" s="339"/>
      <c r="M22" s="339"/>
      <c r="N22" s="344"/>
      <c r="O22" s="194" t="str">
        <f t="shared" ref="O22" si="7">K22</f>
        <v>-</v>
      </c>
      <c r="P22" s="343" t="str">
        <f>G22</f>
        <v>0 m ≤ lengte ≤ 2 m</v>
      </c>
      <c r="Q22" s="339"/>
      <c r="R22" s="344"/>
      <c r="S22" s="194" t="str">
        <f>P22</f>
        <v>0 m ≤ lengte ≤ 2 m</v>
      </c>
    </row>
    <row r="23" spans="1:19" customFormat="1" x14ac:dyDescent="0.25">
      <c r="A23" s="16" t="s">
        <v>412</v>
      </c>
      <c r="B23" s="188"/>
      <c r="C23" s="12"/>
      <c r="D23" s="7"/>
      <c r="E23" s="7"/>
      <c r="F23" s="188"/>
      <c r="G23" s="12"/>
      <c r="H23" s="7"/>
      <c r="I23" s="7"/>
      <c r="J23" s="188"/>
      <c r="K23" s="12"/>
      <c r="L23" s="7"/>
      <c r="M23" s="7"/>
      <c r="N23" s="188"/>
      <c r="O23" s="187"/>
      <c r="P23" s="12"/>
      <c r="Q23" s="7"/>
      <c r="R23" s="188"/>
      <c r="S23" s="187"/>
    </row>
    <row r="24" spans="1:19" customFormat="1" ht="15" customHeight="1" x14ac:dyDescent="0.25">
      <c r="A24" s="13"/>
      <c r="B24" s="188" t="s">
        <v>413</v>
      </c>
      <c r="C24" s="347" t="s">
        <v>414</v>
      </c>
      <c r="D24" s="348"/>
      <c r="E24" s="348"/>
      <c r="F24" s="349"/>
      <c r="G24" s="347" t="s">
        <v>414</v>
      </c>
      <c r="H24" s="348"/>
      <c r="I24" s="348"/>
      <c r="J24" s="349"/>
      <c r="K24" s="343" t="s">
        <v>58</v>
      </c>
      <c r="L24" s="339"/>
      <c r="M24" s="339"/>
      <c r="N24" s="344"/>
      <c r="O24" s="194" t="str">
        <f>K24</f>
        <v>-</v>
      </c>
      <c r="P24" s="244" t="s">
        <v>415</v>
      </c>
      <c r="Q24" s="339" t="s">
        <v>416</v>
      </c>
      <c r="R24" s="344"/>
      <c r="S24" s="194" t="str">
        <f>G24</f>
        <v>Radiatoren/convectoren</v>
      </c>
    </row>
    <row r="25" spans="1:19" customFormat="1" x14ac:dyDescent="0.25">
      <c r="A25" s="13"/>
      <c r="B25" s="188" t="s">
        <v>417</v>
      </c>
      <c r="C25" s="337" t="s">
        <v>315</v>
      </c>
      <c r="D25" s="337"/>
      <c r="E25" s="337"/>
      <c r="F25" s="338"/>
      <c r="G25" s="345" t="s">
        <v>315</v>
      </c>
      <c r="H25" s="337"/>
      <c r="I25" s="337"/>
      <c r="J25" s="338"/>
      <c r="K25" s="343" t="s">
        <v>58</v>
      </c>
      <c r="L25" s="339"/>
      <c r="M25" s="339"/>
      <c r="N25" s="344"/>
      <c r="O25" s="194" t="str">
        <f>K25</f>
        <v>-</v>
      </c>
      <c r="P25" s="251" t="s">
        <v>58</v>
      </c>
      <c r="Q25" s="339" t="s">
        <v>315</v>
      </c>
      <c r="R25" s="344"/>
      <c r="S25" s="194" t="str">
        <f>G25</f>
        <v>ja</v>
      </c>
    </row>
    <row r="26" spans="1:19" customFormat="1" x14ac:dyDescent="0.25">
      <c r="A26" s="16" t="s">
        <v>418</v>
      </c>
      <c r="B26" s="188"/>
      <c r="C26" s="12"/>
      <c r="D26" s="7"/>
      <c r="E26" s="7"/>
      <c r="F26" s="188"/>
      <c r="G26" s="12"/>
      <c r="H26" s="7"/>
      <c r="I26" s="7"/>
      <c r="J26" s="188"/>
      <c r="K26" s="12"/>
      <c r="L26" s="7"/>
      <c r="M26" s="7"/>
      <c r="N26" s="188"/>
      <c r="O26" s="187"/>
      <c r="P26" s="12"/>
      <c r="Q26" s="7"/>
      <c r="R26" s="188"/>
      <c r="S26" s="187"/>
    </row>
    <row r="27" spans="1:19" customFormat="1" x14ac:dyDescent="0.25">
      <c r="A27" s="13"/>
      <c r="B27" s="188" t="s">
        <v>419</v>
      </c>
      <c r="C27" s="337" t="s">
        <v>420</v>
      </c>
      <c r="D27" s="337"/>
      <c r="E27" s="337"/>
      <c r="F27" s="338"/>
      <c r="G27" s="345" t="s">
        <v>420</v>
      </c>
      <c r="H27" s="337"/>
      <c r="I27" s="337"/>
      <c r="J27" s="338"/>
      <c r="K27" s="343" t="s">
        <v>58</v>
      </c>
      <c r="L27" s="339"/>
      <c r="M27" s="339"/>
      <c r="N27" s="344"/>
      <c r="O27" s="194" t="str">
        <f>K27</f>
        <v>-</v>
      </c>
      <c r="P27" s="343" t="s">
        <v>58</v>
      </c>
      <c r="Q27" s="339"/>
      <c r="R27" s="344"/>
      <c r="S27" s="194" t="str">
        <f>G27</f>
        <v>Thermostaatkranen</v>
      </c>
    </row>
    <row r="28" spans="1:19" customFormat="1" x14ac:dyDescent="0.25">
      <c r="A28" s="13"/>
      <c r="B28" s="188" t="s">
        <v>421</v>
      </c>
      <c r="C28" s="337" t="s">
        <v>289</v>
      </c>
      <c r="D28" s="337"/>
      <c r="E28" s="337"/>
      <c r="F28" s="338"/>
      <c r="G28" s="345" t="s">
        <v>289</v>
      </c>
      <c r="H28" s="337"/>
      <c r="I28" s="337"/>
      <c r="J28" s="338"/>
      <c r="K28" s="343" t="s">
        <v>58</v>
      </c>
      <c r="L28" s="339"/>
      <c r="M28" s="339"/>
      <c r="N28" s="344"/>
      <c r="O28" s="194" t="str">
        <f t="shared" ref="O28:O29" si="8">K28</f>
        <v>-</v>
      </c>
      <c r="P28" s="343" t="s">
        <v>289</v>
      </c>
      <c r="Q28" s="339"/>
      <c r="R28" s="344"/>
      <c r="S28" s="194" t="str">
        <f t="shared" ref="S28:S29" si="9">G28</f>
        <v>aanwezig</v>
      </c>
    </row>
    <row r="29" spans="1:19" customFormat="1" x14ac:dyDescent="0.25">
      <c r="A29" s="13"/>
      <c r="B29" s="188" t="s">
        <v>422</v>
      </c>
      <c r="C29" s="337" t="s">
        <v>289</v>
      </c>
      <c r="D29" s="337"/>
      <c r="E29" s="337"/>
      <c r="F29" s="338"/>
      <c r="G29" s="345" t="s">
        <v>286</v>
      </c>
      <c r="H29" s="337"/>
      <c r="I29" s="337"/>
      <c r="J29" s="338"/>
      <c r="K29" s="343" t="s">
        <v>58</v>
      </c>
      <c r="L29" s="339"/>
      <c r="M29" s="339"/>
      <c r="N29" s="344"/>
      <c r="O29" s="194" t="str">
        <f t="shared" si="8"/>
        <v>-</v>
      </c>
      <c r="P29" s="343" t="s">
        <v>289</v>
      </c>
      <c r="Q29" s="339"/>
      <c r="R29" s="344"/>
      <c r="S29" s="194" t="str">
        <f t="shared" si="9"/>
        <v>afwezig</v>
      </c>
    </row>
    <row r="31" spans="1:19" s="201" customFormat="1" ht="13.15" customHeight="1" x14ac:dyDescent="0.25">
      <c r="A31" s="200" t="s">
        <v>423</v>
      </c>
      <c r="B31" s="206"/>
      <c r="C31" s="202"/>
      <c r="D31" s="202"/>
      <c r="E31" s="202"/>
      <c r="F31" s="203"/>
      <c r="G31" s="202"/>
      <c r="H31" s="202"/>
      <c r="I31" s="202"/>
      <c r="J31" s="203"/>
      <c r="K31" s="202"/>
      <c r="L31" s="202"/>
      <c r="M31" s="202"/>
      <c r="N31" s="203"/>
      <c r="O31" s="204"/>
      <c r="Q31" s="205"/>
      <c r="R31" s="206"/>
      <c r="S31" s="204"/>
    </row>
    <row r="32" spans="1:19" x14ac:dyDescent="0.25">
      <c r="A32" s="208" t="s">
        <v>346</v>
      </c>
      <c r="B32" s="210"/>
    </row>
    <row r="33" spans="1:19" x14ac:dyDescent="0.25">
      <c r="A33" s="13"/>
      <c r="B33" s="188" t="s">
        <v>347</v>
      </c>
      <c r="C33" s="337" t="s">
        <v>348</v>
      </c>
      <c r="D33" s="337"/>
      <c r="E33" s="337"/>
      <c r="F33" s="338"/>
      <c r="G33" s="340" t="s">
        <v>424</v>
      </c>
      <c r="H33" s="341"/>
      <c r="I33" s="341"/>
      <c r="J33" s="342"/>
      <c r="K33" s="211"/>
      <c r="L33" s="212"/>
      <c r="M33" s="212"/>
      <c r="N33" s="213"/>
      <c r="O33" s="213"/>
      <c r="P33" s="213"/>
      <c r="Q33" s="341" t="s">
        <v>424</v>
      </c>
      <c r="R33" s="342"/>
      <c r="S33" s="336" t="s">
        <v>424</v>
      </c>
    </row>
    <row r="34" spans="1:19" x14ac:dyDescent="0.25">
      <c r="A34" s="13"/>
      <c r="B34" s="188" t="s">
        <v>349</v>
      </c>
      <c r="C34" s="337" t="s">
        <v>350</v>
      </c>
      <c r="D34" s="337"/>
      <c r="E34" s="337"/>
      <c r="F34" s="338"/>
      <c r="G34" s="340"/>
      <c r="H34" s="341"/>
      <c r="I34" s="341"/>
      <c r="J34" s="342"/>
      <c r="K34" s="211"/>
      <c r="L34" s="212"/>
      <c r="M34" s="212"/>
      <c r="N34" s="213"/>
      <c r="O34" s="213"/>
      <c r="P34" s="213"/>
      <c r="Q34" s="341"/>
      <c r="R34" s="342"/>
      <c r="S34" s="336"/>
    </row>
    <row r="35" spans="1:19" s="18" customFormat="1" x14ac:dyDescent="0.25">
      <c r="A35" s="17"/>
      <c r="B35" s="189" t="s">
        <v>351</v>
      </c>
      <c r="C35" s="337" t="s">
        <v>315</v>
      </c>
      <c r="D35" s="337"/>
      <c r="E35" s="337"/>
      <c r="F35" s="338"/>
      <c r="G35" s="340"/>
      <c r="H35" s="341"/>
      <c r="I35" s="341"/>
      <c r="J35" s="342"/>
      <c r="K35" s="214"/>
      <c r="L35" s="215"/>
      <c r="M35" s="215"/>
      <c r="N35" s="216"/>
      <c r="O35" s="216"/>
      <c r="P35" s="216"/>
      <c r="Q35" s="341"/>
      <c r="R35" s="342"/>
      <c r="S35" s="336"/>
    </row>
    <row r="36" spans="1:19" ht="15" customHeight="1" x14ac:dyDescent="0.25">
      <c r="A36" s="13"/>
      <c r="B36" s="188" t="s">
        <v>352</v>
      </c>
      <c r="C36" s="339" t="s">
        <v>58</v>
      </c>
      <c r="D36" s="337"/>
      <c r="E36" s="337"/>
      <c r="F36" s="338"/>
      <c r="G36" s="340"/>
      <c r="H36" s="341"/>
      <c r="I36" s="341"/>
      <c r="J36" s="342"/>
      <c r="K36" s="211"/>
      <c r="L36" s="212"/>
      <c r="M36" s="212"/>
      <c r="N36" s="213"/>
      <c r="O36" s="213"/>
      <c r="P36" s="213"/>
      <c r="Q36" s="341"/>
      <c r="R36" s="342"/>
      <c r="S36" s="336"/>
    </row>
    <row r="37" spans="1:19" ht="15" customHeight="1" x14ac:dyDescent="0.25">
      <c r="A37" s="13"/>
      <c r="B37" s="188" t="s">
        <v>354</v>
      </c>
      <c r="C37" s="339" t="s">
        <v>58</v>
      </c>
      <c r="D37" s="337"/>
      <c r="E37" s="337"/>
      <c r="F37" s="338"/>
      <c r="G37" s="340"/>
      <c r="H37" s="341"/>
      <c r="I37" s="341"/>
      <c r="J37" s="342"/>
      <c r="K37" s="211"/>
      <c r="L37" s="212"/>
      <c r="M37" s="212"/>
      <c r="N37" s="213"/>
      <c r="O37" s="213"/>
      <c r="P37" s="213"/>
      <c r="Q37" s="341"/>
      <c r="R37" s="342"/>
      <c r="S37" s="336"/>
    </row>
    <row r="38" spans="1:19" x14ac:dyDescent="0.25">
      <c r="A38" s="13"/>
      <c r="B38" s="188" t="s">
        <v>358</v>
      </c>
      <c r="C38" s="339" t="s">
        <v>209</v>
      </c>
      <c r="D38" s="337"/>
      <c r="E38" s="337"/>
      <c r="F38" s="338"/>
      <c r="G38" s="340"/>
      <c r="H38" s="341"/>
      <c r="I38" s="341"/>
      <c r="J38" s="342"/>
      <c r="K38" s="211"/>
      <c r="L38" s="212"/>
      <c r="M38" s="212"/>
      <c r="N38" s="213"/>
      <c r="O38" s="213"/>
      <c r="P38" s="213"/>
      <c r="Q38" s="341"/>
      <c r="R38" s="342"/>
      <c r="S38" s="336"/>
    </row>
    <row r="39" spans="1:19" x14ac:dyDescent="0.25">
      <c r="A39" s="13"/>
      <c r="B39" s="188" t="s">
        <v>359</v>
      </c>
      <c r="C39" s="339" t="s">
        <v>315</v>
      </c>
      <c r="D39" s="337"/>
      <c r="E39" s="337"/>
      <c r="F39" s="338"/>
      <c r="G39" s="340"/>
      <c r="H39" s="341"/>
      <c r="I39" s="341"/>
      <c r="J39" s="342"/>
      <c r="K39" s="211"/>
      <c r="L39" s="212"/>
      <c r="M39" s="212"/>
      <c r="N39" s="213"/>
      <c r="O39" s="213"/>
      <c r="P39" s="213"/>
      <c r="Q39" s="341"/>
      <c r="R39" s="342"/>
      <c r="S39" s="336"/>
    </row>
    <row r="40" spans="1:19" x14ac:dyDescent="0.25">
      <c r="A40" s="16" t="s">
        <v>360</v>
      </c>
      <c r="G40" s="340"/>
      <c r="H40" s="341"/>
      <c r="I40" s="341"/>
      <c r="J40" s="342"/>
      <c r="K40" s="211"/>
      <c r="L40" s="212"/>
      <c r="M40" s="212"/>
      <c r="N40" s="213"/>
      <c r="O40" s="213"/>
      <c r="P40" s="213"/>
      <c r="Q40" s="341"/>
      <c r="R40" s="342"/>
      <c r="S40" s="336"/>
    </row>
    <row r="41" spans="1:19" x14ac:dyDescent="0.25">
      <c r="A41" s="13"/>
      <c r="B41" s="188" t="s">
        <v>361</v>
      </c>
      <c r="C41" s="337" t="s">
        <v>315</v>
      </c>
      <c r="D41" s="337"/>
      <c r="E41" s="337"/>
      <c r="F41" s="338"/>
      <c r="G41" s="340"/>
      <c r="H41" s="341"/>
      <c r="I41" s="341"/>
      <c r="J41" s="342"/>
      <c r="K41" s="211"/>
      <c r="L41" s="212"/>
      <c r="M41" s="212"/>
      <c r="N41" s="213"/>
      <c r="O41" s="213"/>
      <c r="P41" s="213"/>
      <c r="Q41" s="341"/>
      <c r="R41" s="342"/>
      <c r="S41" s="336"/>
    </row>
    <row r="42" spans="1:19" x14ac:dyDescent="0.25">
      <c r="A42" s="13"/>
      <c r="B42" s="188" t="s">
        <v>362</v>
      </c>
      <c r="C42" s="337">
        <v>150</v>
      </c>
      <c r="D42" s="337"/>
      <c r="E42" s="337"/>
      <c r="F42" s="338"/>
      <c r="G42" s="340"/>
      <c r="H42" s="341"/>
      <c r="I42" s="341"/>
      <c r="J42" s="342"/>
      <c r="K42" s="211"/>
      <c r="L42" s="212"/>
      <c r="M42" s="212"/>
      <c r="N42" s="213"/>
      <c r="O42" s="213"/>
      <c r="P42" s="213"/>
      <c r="Q42" s="341"/>
      <c r="R42" s="342"/>
      <c r="S42" s="336"/>
    </row>
    <row r="43" spans="1:19" x14ac:dyDescent="0.25">
      <c r="A43" s="13"/>
      <c r="B43" s="188" t="s">
        <v>363</v>
      </c>
      <c r="C43" s="337" t="s">
        <v>315</v>
      </c>
      <c r="D43" s="337"/>
      <c r="E43" s="337"/>
      <c r="F43" s="338"/>
      <c r="G43" s="340"/>
      <c r="H43" s="341"/>
      <c r="I43" s="341"/>
      <c r="J43" s="342"/>
      <c r="K43" s="211"/>
      <c r="L43" s="212"/>
      <c r="M43" s="212"/>
      <c r="N43" s="213"/>
      <c r="O43" s="213"/>
      <c r="P43" s="213"/>
      <c r="Q43" s="341"/>
      <c r="R43" s="342"/>
      <c r="S43" s="336"/>
    </row>
    <row r="44" spans="1:19" x14ac:dyDescent="0.25">
      <c r="A44" s="13"/>
      <c r="B44" s="188" t="s">
        <v>364</v>
      </c>
      <c r="C44" s="337" t="s">
        <v>209</v>
      </c>
      <c r="D44" s="337"/>
      <c r="E44" s="337"/>
      <c r="F44" s="338"/>
      <c r="G44" s="340"/>
      <c r="H44" s="341"/>
      <c r="I44" s="341"/>
      <c r="J44" s="342"/>
      <c r="K44" s="211"/>
      <c r="L44" s="212"/>
      <c r="M44" s="212"/>
      <c r="N44" s="213"/>
      <c r="O44" s="213"/>
      <c r="P44" s="213"/>
      <c r="Q44" s="341"/>
      <c r="R44" s="342"/>
      <c r="S44" s="336"/>
    </row>
    <row r="45" spans="1:19" x14ac:dyDescent="0.25">
      <c r="A45" s="13"/>
      <c r="B45" s="188" t="s">
        <v>365</v>
      </c>
      <c r="C45" s="337" t="s">
        <v>209</v>
      </c>
      <c r="D45" s="337"/>
      <c r="E45" s="337"/>
      <c r="F45" s="338"/>
      <c r="G45" s="340"/>
      <c r="H45" s="341"/>
      <c r="I45" s="341"/>
      <c r="J45" s="342"/>
      <c r="K45" s="211"/>
      <c r="L45" s="212"/>
      <c r="M45" s="212"/>
      <c r="N45" s="213"/>
      <c r="O45" s="213"/>
      <c r="P45" s="213"/>
      <c r="Q45" s="341"/>
      <c r="R45" s="342"/>
      <c r="S45" s="336"/>
    </row>
    <row r="46" spans="1:19" x14ac:dyDescent="0.25">
      <c r="A46" s="209" t="s">
        <v>366</v>
      </c>
      <c r="G46" s="340"/>
      <c r="H46" s="341"/>
      <c r="I46" s="341"/>
      <c r="J46" s="342"/>
      <c r="K46" s="211"/>
      <c r="L46" s="212"/>
      <c r="M46" s="212"/>
      <c r="N46" s="213"/>
      <c r="O46" s="213"/>
      <c r="P46" s="213"/>
      <c r="Q46" s="341"/>
      <c r="R46" s="342"/>
      <c r="S46" s="336"/>
    </row>
    <row r="47" spans="1:19" x14ac:dyDescent="0.25">
      <c r="B47" s="188" t="s">
        <v>367</v>
      </c>
      <c r="C47" s="339" t="s">
        <v>209</v>
      </c>
      <c r="D47" s="337"/>
      <c r="E47" s="337"/>
      <c r="F47" s="338"/>
      <c r="G47" s="340"/>
      <c r="H47" s="341"/>
      <c r="I47" s="341"/>
      <c r="J47" s="342"/>
      <c r="K47" s="211"/>
      <c r="L47" s="212"/>
      <c r="M47" s="212"/>
      <c r="N47" s="213"/>
      <c r="O47" s="213"/>
      <c r="P47" s="213"/>
      <c r="Q47" s="341"/>
      <c r="R47" s="342"/>
      <c r="S47" s="336"/>
    </row>
    <row r="48" spans="1:19" x14ac:dyDescent="0.25">
      <c r="B48" s="188" t="s">
        <v>368</v>
      </c>
      <c r="C48" s="337" t="s">
        <v>369</v>
      </c>
      <c r="D48" s="337"/>
      <c r="E48" s="337"/>
      <c r="F48" s="338"/>
      <c r="G48" s="340"/>
      <c r="H48" s="341"/>
      <c r="I48" s="341"/>
      <c r="J48" s="342"/>
      <c r="K48" s="211"/>
      <c r="L48" s="212"/>
      <c r="M48" s="212"/>
      <c r="N48" s="213"/>
      <c r="O48" s="213"/>
      <c r="P48" s="213"/>
      <c r="Q48" s="341"/>
      <c r="R48" s="342"/>
      <c r="S48" s="336"/>
    </row>
  </sheetData>
  <sheetProtection algorithmName="SHA-512" hashValue="a+ms/1ASzzwhvoD7MEykdqUdzbe2tQHaEs49jHV7oGmzCpq/OvSerExtwg8wudW+8SE3s4+/RAEjZS6CYHCi4Q==" saltValue="a7RdVtS5VkBMikD9lQmfKQ==" spinCount="100000" sheet="1" objects="1" scenarios="1"/>
  <mergeCells count="103">
    <mergeCell ref="Q24:R24"/>
    <mergeCell ref="Q25:R25"/>
    <mergeCell ref="C29:F29"/>
    <mergeCell ref="G2:J2"/>
    <mergeCell ref="G5:J5"/>
    <mergeCell ref="G6:J6"/>
    <mergeCell ref="G7:J7"/>
    <mergeCell ref="G9:J9"/>
    <mergeCell ref="C18:F18"/>
    <mergeCell ref="C21:F21"/>
    <mergeCell ref="C22:F22"/>
    <mergeCell ref="C19:F19"/>
    <mergeCell ref="C15:F15"/>
    <mergeCell ref="C16:F16"/>
    <mergeCell ref="C12:F12"/>
    <mergeCell ref="C14:F14"/>
    <mergeCell ref="C17:F17"/>
    <mergeCell ref="C5:F5"/>
    <mergeCell ref="C6:F6"/>
    <mergeCell ref="C7:F7"/>
    <mergeCell ref="C9:F9"/>
    <mergeCell ref="C10:F10"/>
    <mergeCell ref="C11:F11"/>
    <mergeCell ref="C2:F2"/>
    <mergeCell ref="K29:N29"/>
    <mergeCell ref="K18:N18"/>
    <mergeCell ref="G12:J12"/>
    <mergeCell ref="G10:J10"/>
    <mergeCell ref="G11:J11"/>
    <mergeCell ref="G14:J14"/>
    <mergeCell ref="G15:J15"/>
    <mergeCell ref="C24:F24"/>
    <mergeCell ref="C25:F25"/>
    <mergeCell ref="C27:F27"/>
    <mergeCell ref="C28:F28"/>
    <mergeCell ref="K13:N13"/>
    <mergeCell ref="K14:N14"/>
    <mergeCell ref="K15:N15"/>
    <mergeCell ref="K17:N17"/>
    <mergeCell ref="K16:N16"/>
    <mergeCell ref="K19:N19"/>
    <mergeCell ref="K21:N21"/>
    <mergeCell ref="K22:N22"/>
    <mergeCell ref="K24:N24"/>
    <mergeCell ref="C13:F13"/>
    <mergeCell ref="G25:J25"/>
    <mergeCell ref="G27:J27"/>
    <mergeCell ref="G28:J28"/>
    <mergeCell ref="G17:J17"/>
    <mergeCell ref="G18:J18"/>
    <mergeCell ref="G19:J19"/>
    <mergeCell ref="G21:J21"/>
    <mergeCell ref="K25:N25"/>
    <mergeCell ref="K27:N27"/>
    <mergeCell ref="K28:N28"/>
    <mergeCell ref="K2:N2"/>
    <mergeCell ref="K5:N5"/>
    <mergeCell ref="K6:N6"/>
    <mergeCell ref="K7:N7"/>
    <mergeCell ref="K10:N10"/>
    <mergeCell ref="K11:N11"/>
    <mergeCell ref="K12:N12"/>
    <mergeCell ref="G22:J22"/>
    <mergeCell ref="G24:J24"/>
    <mergeCell ref="P29:R29"/>
    <mergeCell ref="P8:R8"/>
    <mergeCell ref="O1:R1"/>
    <mergeCell ref="C33:F33"/>
    <mergeCell ref="C34:F34"/>
    <mergeCell ref="P22:R22"/>
    <mergeCell ref="P27:R27"/>
    <mergeCell ref="P28:R28"/>
    <mergeCell ref="P17:R17"/>
    <mergeCell ref="P18:R18"/>
    <mergeCell ref="P19:R19"/>
    <mergeCell ref="P21:R21"/>
    <mergeCell ref="P5:R5"/>
    <mergeCell ref="P6:R6"/>
    <mergeCell ref="P7:R7"/>
    <mergeCell ref="P9:R9"/>
    <mergeCell ref="P11:R11"/>
    <mergeCell ref="P12:R12"/>
    <mergeCell ref="P13:R13"/>
    <mergeCell ref="P14:R14"/>
    <mergeCell ref="P15:R15"/>
    <mergeCell ref="P16:R16"/>
    <mergeCell ref="G29:J29"/>
    <mergeCell ref="G13:J13"/>
    <mergeCell ref="S33:S48"/>
    <mergeCell ref="C44:F44"/>
    <mergeCell ref="C45:F45"/>
    <mergeCell ref="C47:F47"/>
    <mergeCell ref="C48:F48"/>
    <mergeCell ref="G33:J48"/>
    <mergeCell ref="C39:F39"/>
    <mergeCell ref="C42:F42"/>
    <mergeCell ref="C41:F41"/>
    <mergeCell ref="C43:F43"/>
    <mergeCell ref="C35:F35"/>
    <mergeCell ref="C36:F36"/>
    <mergeCell ref="C37:F37"/>
    <mergeCell ref="C38:F38"/>
    <mergeCell ref="Q33:R4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02A5AFBDC5A4FBEC03E60359271DA" ma:contentTypeVersion="8" ma:contentTypeDescription="Een nieuw document maken." ma:contentTypeScope="" ma:versionID="e43ddc229c7931afabd7d038858e11b0">
  <xsd:schema xmlns:xsd="http://www.w3.org/2001/XMLSchema" xmlns:xs="http://www.w3.org/2001/XMLSchema" xmlns:p="http://schemas.microsoft.com/office/2006/metadata/properties" xmlns:ns2="3719374c-6a82-4924-86dc-9e480fb1c9ed" xmlns:ns3="fc59ee5a-fb13-4896-ae1c-a3719afadbac" targetNamespace="http://schemas.microsoft.com/office/2006/metadata/properties" ma:root="true" ma:fieldsID="9283a64fadcf7695864b22f4fd1cf9b0" ns2:_="" ns3:_="">
    <xsd:import namespace="3719374c-6a82-4924-86dc-9e480fb1c9ed"/>
    <xsd:import namespace="fc59ee5a-fb13-4896-ae1c-a3719afad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9374c-6a82-4924-86dc-9e480fb1c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ee5a-fb13-4896-ae1c-a3719afad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9EF54-922B-4623-827D-FDDCB2B21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19374c-6a82-4924-86dc-9e480fb1c9ed"/>
    <ds:schemaRef ds:uri="fc59ee5a-fb13-4896-ae1c-a3719afad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547656-E480-4D8F-856A-E8B3BEC6939B}">
  <ds:schemaRefs>
    <ds:schemaRef ds:uri="http://schemas.microsoft.com/office/2006/documentManagement/types"/>
    <ds:schemaRef ds:uri="http://schemas.microsoft.com/office/infopath/2007/PartnerControls"/>
    <ds:schemaRef ds:uri="3719374c-6a82-4924-86dc-9e480fb1c9e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59ee5a-fb13-4896-ae1c-a3719afadba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9F98D2-191F-4817-9AD4-ED2115F270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INPUT TOOL_API</vt:lpstr>
      <vt:lpstr>Parameters_algemeen</vt:lpstr>
      <vt:lpstr>Typologie_geometrie</vt:lpstr>
      <vt:lpstr>Schildelen</vt:lpstr>
      <vt:lpstr>Ventilatie</vt:lpstr>
      <vt:lpstr>SWW_niet_gekoppeld</vt:lpstr>
      <vt:lpstr>Zonneboiler en PV</vt:lpstr>
      <vt:lpstr>RV_SWW_gekoppeld</vt:lpstr>
    </vt:vector>
  </TitlesOfParts>
  <Manager/>
  <Company>VITO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Jaubin Jelle</dc:creator>
  <cp:keywords/>
  <dc:description/>
  <cp:lastModifiedBy>Deurinck, Mieke</cp:lastModifiedBy>
  <cp:revision/>
  <cp:lastPrinted>2021-02-03T08:01:54Z</cp:lastPrinted>
  <dcterms:created xsi:type="dcterms:W3CDTF">2018-12-03T17:18:54Z</dcterms:created>
  <dcterms:modified xsi:type="dcterms:W3CDTF">2021-02-03T08:25:07Z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0x01010012902A5AFBDC5A4FBEC03E60359271DA</vt:lpwstr>
  </property>
</Properties>
</file>