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0.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noppejo\Documents\VSA\trekker productie\niet-VOS-analyses\"/>
    </mc:Choice>
  </mc:AlternateContent>
  <xr:revisionPtr revIDLastSave="0" documentId="13_ncr:1_{C5CC4017-9EA7-4417-BFE0-FD852AD32BB4}" xr6:coauthVersionLast="41" xr6:coauthVersionMax="41" xr10:uidLastSave="{00000000-0000-0000-0000-000000000000}"/>
  <bookViews>
    <workbookView xWindow="-108" yWindow="-108" windowWidth="23256" windowHeight="12576" xr2:uid="{4F4E0880-ED0F-4D84-AC6F-26B46632F6BB}"/>
  </bookViews>
  <sheets>
    <sheet name="ALGEMEEN " sheetId="22" r:id="rId1"/>
    <sheet name="Internettoegang" sheetId="7" r:id="rId2"/>
    <sheet name="Internetsnelheid" sheetId="9" r:id="rId3"/>
    <sheet name="ERP" sheetId="10" r:id="rId4"/>
    <sheet name="CRM" sheetId="11" r:id="rId5"/>
    <sheet name="e-commerce" sheetId="20" r:id="rId6"/>
    <sheet name="Website" sheetId="12" r:id="rId7"/>
    <sheet name="Sociale media" sheetId="13" r:id="rId8"/>
    <sheet name="Cloud computing" sheetId="14" r:id="rId9"/>
    <sheet name="3D-printing" sheetId="15" r:id="rId10"/>
    <sheet name="Big data" sheetId="16" r:id="rId11"/>
    <sheet name="steekproefgegevens" sheetId="21"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 i="21" l="1"/>
  <c r="C12" i="21"/>
  <c r="D12" i="21"/>
  <c r="E12" i="21"/>
  <c r="F12" i="21"/>
  <c r="G12" i="21"/>
  <c r="H12" i="21"/>
  <c r="I12" i="21"/>
  <c r="J12" i="21"/>
  <c r="K12" i="21"/>
  <c r="B17" i="21"/>
  <c r="C17" i="21"/>
  <c r="D17" i="21"/>
  <c r="E17" i="21"/>
  <c r="F17" i="21"/>
  <c r="G17" i="21"/>
  <c r="H17" i="21"/>
  <c r="I17" i="21"/>
  <c r="J17" i="21"/>
  <c r="K17" i="21"/>
  <c r="B27" i="21"/>
  <c r="C27" i="21"/>
  <c r="D27" i="21"/>
  <c r="E27" i="21"/>
  <c r="F27" i="21"/>
  <c r="G27" i="21"/>
  <c r="H27" i="21"/>
  <c r="I27" i="21"/>
  <c r="J27" i="21"/>
  <c r="K27" i="21"/>
  <c r="K22" i="21"/>
  <c r="J22" i="21"/>
  <c r="I22" i="21"/>
  <c r="H22" i="21"/>
  <c r="G22" i="21"/>
  <c r="F22" i="21"/>
  <c r="E22" i="21"/>
  <c r="D22" i="21"/>
  <c r="C22" i="21"/>
  <c r="B22" i="21"/>
  <c r="I5" i="21"/>
  <c r="H5" i="21"/>
  <c r="G5" i="21"/>
  <c r="D5" i="21"/>
  <c r="F5" i="21"/>
  <c r="E5" i="21"/>
  <c r="C5" i="21"/>
  <c r="B5" i="21"/>
</calcChain>
</file>

<file path=xl/sharedStrings.xml><?xml version="1.0" encoding="utf-8"?>
<sst xmlns="http://schemas.openxmlformats.org/spreadsheetml/2006/main" count="758" uniqueCount="313">
  <si>
    <t>Internettoegang</t>
  </si>
  <si>
    <t>% ondernemingen met een internetverbinding, naar de maximale overeengekomen downloadsnelheid van de snelste vaste internetconnectie</t>
  </si>
  <si>
    <t>% ondernemingen met een ERP-softwarepakket om informatie tussen verschillende functionele delen van de onderneming te delen.</t>
  </si>
  <si>
    <t>% ondernemingen die een CRM-softwaretoepassing gebruiken</t>
  </si>
  <si>
    <t>Indicator</t>
  </si>
  <si>
    <t>Item vragenlijst</t>
  </si>
  <si>
    <t>Bron</t>
  </si>
  <si>
    <t>nee</t>
  </si>
  <si>
    <t>VOS of niet, url</t>
  </si>
  <si>
    <t>Eurostat, Statbel, ICT usage and e-commerce in enterprises</t>
  </si>
  <si>
    <t>Heeft uw onderneming toegang tot internet?
or above basic overall digital skills expressed as a
percentage of the population aged 16-74 years.</t>
  </si>
  <si>
    <t>Wat is de contractueel afgesproken maximale downloadsnelheid van de snelste internetverbinding in uw onderneming? (1 byte = 8 bit) Duid slechts één antwoord aan. a) Minder dan 2 Mbit/s, b) Minstens 2 maar minder dan 10 Mbit/s, c) Minstens 10 maar minder dan 30 Mbit/s, d) Minstens 30 maar minder dan 100 Mbit/s, e) Minstens 100 Mbit/s</t>
  </si>
  <si>
    <t>Gebruikt uw onderneming een ERP-softwarepakket? Een ERP (Enterprise Resource Planning) -softwarepakket wordt gebruikt voor het delen van informatie tussen de verschillende afdelingen van uw onderneming (bv. boekhouding, planning, productie, marketing, …).</t>
  </si>
  <si>
    <t>% omzet afkomstig van bestellingen verkregen via e-commerce in zijn geheel, opgesplitst naar websales (B2B, B2C, B2G) en verkopen van het EDI-type</t>
  </si>
  <si>
    <t>% ondernemingen met een website in het totaal en naar de specifieke onderdelen</t>
  </si>
  <si>
    <t>nee, geschrapte Vlaamse openbare statistiek Vlaams statistisch programma 2020</t>
  </si>
  <si>
    <t>Jaar</t>
  </si>
  <si>
    <t>ja, https://www.statistiekvlaanderen.be/nl/downloadsnelheid-van-vaste-internetconnectie-bij-ondernemingen</t>
  </si>
  <si>
    <t>ja, https://www.statistiekvlaanderen.be/nl/gebruik-van-erp-software-in-bedrijven</t>
  </si>
  <si>
    <t>ja, https://www.statistiekvlaanderen.be/nl/gebruik-van-softwareapplicaties-zoals-crm-in-bedrijven</t>
  </si>
  <si>
    <t>ja, https://www.statistiekvlaanderen.be/nl/omzet-via-e-commerce-bij-ondernemingen</t>
  </si>
  <si>
    <t>% bedrijven dat big data analyseert vanuit om het even welke bron</t>
  </si>
  <si>
    <t>ja, https://www.statistiekvlaanderen.be/nl/bedrijven-die-big-data-analyseren-vanuit-om-het-even-welke-bron, https://www.statistiekvlaanderen.be/nl/bedrijven-die-eigen-big-data-analyseren-uit-slimme-apparaten-of-sensoren</t>
  </si>
  <si>
    <t>Cloud computing (of Cloud) betekent hier informaticadiensten op internet voor toegang tot software, rekencapaciteit, opslagruimte, enzovoort. De diensten moeten alle volgende eigenschappen bevatten:
- ze worden geleverd door informaticaservers van providers;
- ze zijn makkelijk uit te breiden of te beperken (bijvoorbeeld aantal gebruikers of wijziging van opslagruimte);
- eens ze geïnstalleerd zijn, kunnen ze worden gebruikt “op vraag” van de gebruiker, zonder menselijke interactie met de provider;
- ze zijn betalend, ofwel door de gebruiker, ofwel volgens de gebruikte capaciteit, of ze zijn voorafbetaald.
Cloud computing kan verbindingen omvatten via een virtueel privénetwerk (VPN, Virtual Private Network).</t>
  </si>
  <si>
    <t>Gebruik van 3D-printing alias additive layer manufacturing verwijst naar het gebruik van speciale printers ofwel door de onderneming zelf ofwel door het gebruik van 3D-printdiensten door andere ondernemingen voor de creatie van driedimensionale fysieke objecten met behulp van digitale technologie.</t>
  </si>
  <si>
    <t>Big data worden gegenereerd uit activiteiten die elektronisch uitgevoerd worden en uit machine-naar-machinecommunicatie (bv. data uit socialemedia-activiteiten, productieprocessen, enzovoort).
Big data hebben meestal de volgende kenmerken: 
- aanzienlijk volume dat betrekking heeft op grote hoeveelheden data die doorheen de tijd worden gegenereerd;
- variatie dat betrekking heeft op het verschillende formaat van complexe data, gestructureerd of ongestructureerd (bv. tekst,
video, afbeeldingen, opnames, documenten, sensordata, activiteitslogs, clickstreams, coördinaten, enzovoort);
- snelheid dat betrekking heeft op de hoge snelheid waarmee data wordt gegenereerd, beschikbaar wordt gemaakt en verandert doorheen de tijd.
Big data-analyse verwijst naar het gebruik van technieken, technologieën en softwaretools om big data te analyseren die uit de databronnen van de eigen onderneming of uit andere databronnen worden geëxtraheerd.</t>
  </si>
  <si>
    <t>Definitie uit de vragenlijst</t>
  </si>
  <si>
    <t>E-commerce is de verkoop of aankoop van goederen of diensten via een computernetwerk, via methodes die specifiek ontworpen werden voor het ontvangen of plaatsen van bestellingen. De betaling en uiteindelijke levering van de goederen of diensten hoeven niet online te gebeuren. Uitgezonderd bestellingen via handgetypte e-mails. EDI-verkoop = Verkoop via EDI-berichten (Electronic Data Interchange) in een standaardformaat geschikt voor automatische verwerking (bv. EDI (EDIFACT), XML (UBL)). Uitgezonderd handgetypte afzonderlijke berichten.Webverkoop= Verkoop via een onlinewinkel (webshop, e-commerce marktplaats), via webformulieren op een website of een extranet of via apps.</t>
  </si>
  <si>
    <t>Koopt uw onderneming cloudcomputingdiensten aan? (uitgezonderd gratis diensten)</t>
  </si>
  <si>
    <t>2018</t>
  </si>
  <si>
    <t>European Union - 28 countries</t>
  </si>
  <si>
    <t>:</t>
  </si>
  <si>
    <t>Belgium</t>
  </si>
  <si>
    <t>Bulgaria</t>
  </si>
  <si>
    <t>Czechia</t>
  </si>
  <si>
    <t>Denmark</t>
  </si>
  <si>
    <t>Germany (until 1990 former territory of the FRG)</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</si>
  <si>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</si>
  <si>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</si>
  <si>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</si>
  <si>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</si>
  <si>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</si>
  <si>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</si>
  <si>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</si>
  <si>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</si>
  <si>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</si>
  <si>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</si>
  <si>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</si>
  <si>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</si>
  <si>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</si>
  <si>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</si>
  <si>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</si>
  <si>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</si>
  <si>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</si>
  <si>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</si>
  <si>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</si>
  <si>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</si>
  <si>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</si>
  <si>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</si>
  <si>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</si>
  <si>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10+</t>
  </si>
  <si>
    <t>2-9</t>
  </si>
  <si>
    <t>10-49</t>
  </si>
  <si>
    <t>50-249</t>
  </si>
  <si>
    <t>250+</t>
  </si>
  <si>
    <t>LT_2</t>
  </si>
  <si>
    <t>2-10</t>
  </si>
  <si>
    <t>10_30</t>
  </si>
  <si>
    <t>30_100</t>
  </si>
  <si>
    <t>100+</t>
  </si>
  <si>
    <t>2014</t>
  </si>
  <si>
    <t>2016</t>
  </si>
  <si>
    <t>Vlaams gewest</t>
  </si>
  <si>
    <t>30+</t>
  </si>
  <si>
    <t>Regio</t>
  </si>
  <si>
    <t>&lt; 2 Mbit/s</t>
  </si>
  <si>
    <t>2-10 Mbit/s</t>
  </si>
  <si>
    <t>10-30 Mbit/s</t>
  </si>
  <si>
    <t>30-100 Mbit/s</t>
  </si>
  <si>
    <t>≥ 100 Mbit/s</t>
  </si>
  <si>
    <t>GEO/TIME</t>
  </si>
  <si>
    <t>2017</t>
  </si>
  <si>
    <t>2015</t>
  </si>
  <si>
    <t>Vlaams Gewest</t>
  </si>
  <si>
    <t>Brussels Gewest</t>
  </si>
  <si>
    <t>Waals Gewest</t>
  </si>
  <si>
    <t>EU28</t>
  </si>
  <si>
    <t>Czech Republic</t>
  </si>
  <si>
    <t>5 tot 9</t>
  </si>
  <si>
    <t>10 tot 49</t>
  </si>
  <si>
    <t>50 tot 249</t>
  </si>
  <si>
    <t>België</t>
  </si>
  <si>
    <t>Nederland</t>
  </si>
  <si>
    <t>Litouwen</t>
  </si>
  <si>
    <t>Spanje</t>
  </si>
  <si>
    <t>Luxemburg</t>
  </si>
  <si>
    <t>Denemarken</t>
  </si>
  <si>
    <t>Oostenrijk</t>
  </si>
  <si>
    <t>Duitsland</t>
  </si>
  <si>
    <t>Frankrijk</t>
  </si>
  <si>
    <t>Griekenland</t>
  </si>
  <si>
    <t>NB</t>
  </si>
  <si>
    <t>Italië</t>
  </si>
  <si>
    <t>Slovakije</t>
  </si>
  <si>
    <t>Zweden</t>
  </si>
  <si>
    <t>Slovenië</t>
  </si>
  <si>
    <t>Tsjechië</t>
  </si>
  <si>
    <t>Estland</t>
  </si>
  <si>
    <t>Ierland</t>
  </si>
  <si>
    <t>Polen</t>
  </si>
  <si>
    <t>Kroatië</t>
  </si>
  <si>
    <t>Letland</t>
  </si>
  <si>
    <t>Bulgarije</t>
  </si>
  <si>
    <t>VK</t>
  </si>
  <si>
    <t>Roemenië</t>
  </si>
  <si>
    <t>Hongarije</t>
  </si>
  <si>
    <t>Bedrijven met 10 of meer werknemers, EU-landen, Belgische gewesten, 2012-2019, in % van het aantal ondernemingen</t>
  </si>
  <si>
    <t>Vlaams Gewest, 2012-2019, in % van de ondernemingen met minstens 10 werknemers</t>
  </si>
  <si>
    <t>Vlaams Gewest, 2012-2019, in % van de ondernemingen</t>
  </si>
  <si>
    <t>Vlaams Gewest, 2014 en 2019, in % van de ondernemingen met minstens 10 werknemers</t>
  </si>
  <si>
    <t>Vlaams Gewest, 2019, in % van de ondernemingen</t>
  </si>
  <si>
    <t>Vlaams Gewest, 2014-2019, in % van de ondernemingen met minstens 10 werknemers</t>
  </si>
  <si>
    <t>%</t>
  </si>
  <si>
    <t>Vlaams Gewest, 2014 en 2019, in % van de ondernemingen</t>
  </si>
  <si>
    <t>Verenigd Koninkrijk</t>
  </si>
  <si>
    <t>Bedrijven met 10 of meer werknemers, EU-landen, Belgische gewesten, 2017-2019, in % van het aantal ondernemingen</t>
  </si>
  <si>
    <t>Vlaams Gewest, 2010-2018, in % van de totale omzet</t>
  </si>
  <si>
    <t>Periode</t>
  </si>
  <si>
    <t>2010_2011</t>
  </si>
  <si>
    <t>2011_2012</t>
  </si>
  <si>
    <t>2012_2013</t>
  </si>
  <si>
    <t>2013_2014</t>
  </si>
  <si>
    <t>2014_2015</t>
  </si>
  <si>
    <t>2015_2016</t>
  </si>
  <si>
    <t>2016_2017</t>
  </si>
  <si>
    <t>2017_2018</t>
  </si>
  <si>
    <t>2 tot 9</t>
  </si>
  <si>
    <t>Tewerkstelling</t>
  </si>
  <si>
    <t>2010-2011</t>
  </si>
  <si>
    <t>2017-2018</t>
  </si>
  <si>
    <t>Vlaams Gewest, 2010-2011 en 2018-2019, in % van de totale omzet</t>
  </si>
  <si>
    <t>Vlaams Gewest, 2015-2019, in %</t>
  </si>
  <si>
    <t>EDI</t>
  </si>
  <si>
    <t>website_B2C</t>
  </si>
  <si>
    <t>website_B2BG</t>
  </si>
  <si>
    <t>2015-2016</t>
  </si>
  <si>
    <t>2016-2017</t>
  </si>
  <si>
    <t>Bedrijven met 10 of meer werknemers, EU-landen, Belgische gewesten, 2017-2018, in % van de totale omzet</t>
  </si>
  <si>
    <t xml:space="preserve">België </t>
  </si>
  <si>
    <t>Brussel</t>
  </si>
  <si>
    <t>Vlaanderen</t>
  </si>
  <si>
    <t>Wallonië</t>
  </si>
  <si>
    <t>Enterprise-grootteklasse</t>
  </si>
  <si>
    <t>2 of meer werkzame personen</t>
  </si>
  <si>
    <t>Referentiejaar</t>
  </si>
  <si>
    <t>Responsgraad                                           De grootte van de populatie</t>
  </si>
  <si>
    <t>5.9%      (11,904)</t>
  </si>
  <si>
    <t>2.7%      (72,251)</t>
  </si>
  <si>
    <t>3.0%      (35,159)</t>
  </si>
  <si>
    <t>3.1%    (119,315)</t>
  </si>
  <si>
    <t>3.4%               (125,709)</t>
  </si>
  <si>
    <t>6.4%      (13,108)</t>
  </si>
  <si>
    <t>3.0%      (75,968)</t>
  </si>
  <si>
    <t>3.3%      (36,633)</t>
  </si>
  <si>
    <t>N</t>
  </si>
  <si>
    <t>10 of meer werkzame personen</t>
  </si>
  <si>
    <t>250 of meer werkzame personen</t>
  </si>
  <si>
    <t>50 - 249 werkzame personen</t>
  </si>
  <si>
    <t xml:space="preserve">10 - 49 werkzame personen </t>
  </si>
  <si>
    <t xml:space="preserve">2-9 werkzame personen </t>
  </si>
  <si>
    <t>8.4%      (28,859)</t>
  </si>
  <si>
    <t>9.3%      (29,989)</t>
  </si>
  <si>
    <t>71.6%         (922)</t>
  </si>
  <si>
    <t>75.4%         (958)</t>
  </si>
  <si>
    <t>15.8%       (4,135)</t>
  </si>
  <si>
    <t>20.7%       (4,203)</t>
  </si>
  <si>
    <t>4.7%      (23,802)</t>
  </si>
  <si>
    <t>4.9%      (24,828)</t>
  </si>
  <si>
    <t>1.4%      (90,455)</t>
  </si>
  <si>
    <t>1.6%      (95,720)</t>
  </si>
  <si>
    <t>16.9%       (3,273)</t>
  </si>
  <si>
    <t>19.9%       (3,403)</t>
  </si>
  <si>
    <t>62.2%         (209)</t>
  </si>
  <si>
    <t>71.1%         (204)</t>
  </si>
  <si>
    <t>22.6%         (540)</t>
  </si>
  <si>
    <t>35.7%         (554)</t>
  </si>
  <si>
    <t>12.0%       (2,524)</t>
  </si>
  <si>
    <t>12.7%       (2,645)</t>
  </si>
  <si>
    <t>1.7%       (8,630)</t>
  </si>
  <si>
    <t>1.7%       (9,705)</t>
  </si>
  <si>
    <t>6.2%      (18,498)</t>
  </si>
  <si>
    <t>6.8%      (19,323)</t>
  </si>
  <si>
    <t>75.5%         (563)</t>
  </si>
  <si>
    <t>76.9%         (602)</t>
  </si>
  <si>
    <t>9.8%       (2,701)</t>
  </si>
  <si>
    <t>12.4%       (2,735)</t>
  </si>
  <si>
    <t>3.1%      (15,233)</t>
  </si>
  <si>
    <t>3.2%      (15,986)</t>
  </si>
  <si>
    <t>1.5%      (53,753)</t>
  </si>
  <si>
    <t>1.7%      (56,645)</t>
  </si>
  <si>
    <t>10.2%       (7,088)</t>
  </si>
  <si>
    <t>11.0%       (7,263)</t>
  </si>
  <si>
    <t>70.0%         (150)</t>
  </si>
  <si>
    <t>75.0%         (152)</t>
  </si>
  <si>
    <t>29.6%         (893)</t>
  </si>
  <si>
    <t>36.3%         (914)</t>
  </si>
  <si>
    <t>5.8%       (6,044)</t>
  </si>
  <si>
    <t>5.7%       (6,197)</t>
  </si>
  <si>
    <t>1.2%      (28,071)</t>
  </si>
  <si>
    <t>1.3%      (29,370)</t>
  </si>
  <si>
    <t>10_49</t>
  </si>
  <si>
    <t>2_9</t>
  </si>
  <si>
    <t>2019, Europese cijfers 2018</t>
  </si>
  <si>
    <t>Vlaams Gewest, 2018 en 2019, in % van de ondernemingen</t>
  </si>
  <si>
    <t>1. Ondernemingen met toegang tot het internet naar tewerkstelling</t>
  </si>
  <si>
    <t>Brussel Gewest</t>
  </si>
  <si>
    <t>1. Ondernemingen naar de maximale overeengekomen downloadsnelheid van de snelste vaste internetconnectie in Mbit/s</t>
  </si>
  <si>
    <t>2. Maximale overeengekomen downloadsnelheid van de snelste vaste internetconnectie in Mbit/s naar tewerkstelling</t>
  </si>
  <si>
    <t>3. Maximale overeengekomen downloadsnelheid van de snelste vaste internetconnectie in Mbit/s naar regio</t>
  </si>
  <si>
    <t>1. Gebruik van ERP-softwarepakket om informatie te delen met andere afdelingen binnen het bedrijf</t>
  </si>
  <si>
    <t>In 2019 gebruikte 57% van de ondernemingen met minstens 10 werknemers ERP-software om informatie te delen binnen het bedrijf. In 2012 was dat nog 35%. 
ERP-software (Enterprise Resource Planning) zorgt voor een automatische gegevensuitwisseling tussen verschillende afdelingen van de onderneming, bijvoorbeeld tussen boekhouding, planning, productie of marketing. De software ondersteunt daarmee de interne bedrijfsprocessen.</t>
  </si>
  <si>
    <t>Vergeleken met de andere EU-landen was in 2017 ERP-software het sterkst ingeburgerd in de Belgische ondernemingen. Tot de top 3 van de EU-landen horen België (54%), Nederland (48%) en Litouwen (47%). Binnen België was ERP-software vaker aanwezig in Vlaamse ondernemingen (58%) dan in Brusselse of Waalse ondernemingen (respectievelijk 52% en 44%). Deze verschillen tussen de gewesten blijven gelijkaardig in 2019 (Vlaanderen: 57%, Brussels Hoofdstedelijk Gewest; 50% en Waals Gewest 42%). Het gaat hierbij telkens om ondernemingen met minstens 10 werknemers.</t>
  </si>
  <si>
    <t>1. Bedrijven die softwareapplicaties zoals CRM gebruiken</t>
  </si>
  <si>
    <t>2. Bedrijven die softwareapplicaties zoals CRM gebruiken naar tewerkstelling</t>
  </si>
  <si>
    <t>In 2019 gebruikte 50% van de ondernemingen met minstens 10 werknemers  een softwareapplicatie zoals CRM. In 2014 was dat nog 40% van de ondernemingen.
CRM (Customer Relationship Management) is software om klantgegevens en interacties met klanten te beheren. De klantgegevens worden geanalyseerd om de zakelijke relatie met klanten te verbeteren.</t>
  </si>
  <si>
    <t>CRM wordt meer gebruikt in grote ondernemingen. Zo gebruikte in 2019 83% van de ondernemingen met minstens 250 werknemers CRM, in kleine ondernemingen met 2 tot 9 werknemers was dat 24%. 
De toename in CRM-gebruik is van 2014 tot 2019 in alle ondernemingscategorieën vanaf 10 werknemers ongeveer gelijk (9 tot 10 procentpunten).</t>
  </si>
  <si>
    <t>ERP%</t>
  </si>
  <si>
    <t>CRM%</t>
  </si>
  <si>
    <t>Vergeleken met de andere EU-landen en de andere Belgische gewesten is het CRM-gebruik sterk ingeburgerd in de Vlaamse ondernemingen met minstens 10 werknemers. Het Vlaamse Gewest hoort in 2017 tot de Europese top. Tot de EU-top 3 voor CRM-penetratie horen Duitsland (47%), Nederland (47%) en België (43%). Het CRM-gebruik is sterker ingeburgerd in het Vlaams Gewest en in het Brusselse Hoofdstedelijke Gewest dan in het Waalse Gewest.</t>
  </si>
  <si>
    <t>2018_2019</t>
  </si>
  <si>
    <t>1. Omzet (exclusief btw) van het voorgaande kalenderjaar dat gerealiseerd werd via e-commerce bij ondernemingen met minstens 10 werknemers</t>
  </si>
  <si>
    <t>2. Omzet (exclusief btw) van het voorgaande kalenderjaar dat gerealiseerd werd via e-commerce naar tewerkstelling</t>
  </si>
  <si>
    <t>2018-2019</t>
  </si>
  <si>
    <t>3. Omzet (exclusief btw) van het voorgaande kalenderjaar dat gerealiseerd werd via e-commerce naar soort</t>
  </si>
  <si>
    <t>2014-2019, afhankelijk van analyse</t>
  </si>
  <si>
    <t>2012-2019, afhankelijk van analyse</t>
  </si>
  <si>
    <t>2010-2019, afhankelijk van analyse</t>
  </si>
  <si>
    <t>4. Omzet (exclusief btw) van het voorgaande kalenderjaar dat gerealiseerd werd via e-commerce naar regio</t>
  </si>
  <si>
    <t>Bij ondernemingen met minstens 10 werknemers was in de periode 2018-2019 31% van de totale omzet afkomstig van e-commerce. Het aandeel van e-commerce in de totale omzet verdubbelde sinds de eerste meting in 2010-2011. Toen ging het om 15% van de totale omzet.</t>
  </si>
  <si>
    <t xml:space="preserve">Het belang van e-commerce in de totale omzet neemt toe met de ondernemingsgrootte bij de ondernemingen met minstens 10 werknemers. Bij ondernemingen met 10 tot 49 werknemers was e-commerce in 2018-2019 goed voor 9% van de totale omzet. Bij ondernemingen met minstens 250 werknemers was dat 59%. Van 2010-2011 tot 2018-2019 is het belang van e-commerce in de totale omzet vooral gestegen bij de ondernemingen met minstens 250 werknemers, waar er een verdrievoudiging is. Bij de andere categorieën voor tewerkstelling is er maar een lichte stijging.
Opvallend is verder het belang van e-commerce in de totale omzet van de kleinste ondernemingen met 2 tot 9 werknemers (20%). </t>
  </si>
  <si>
    <t>Bij verkopen van goederen en diensten via e-commerce nemen in de ondernemingen met minstens 10 werknemers de Electronic Data Interchange-verkopen (EDI-verkopen) het grootste deel in. EDI-verkopen zijn verkopen via berichten in een standaardformaat, geschikt voor automatische verwerking. In 2018-2019 was 19% van de totale omzet afkomstig van dergelijke EDI-verkopen.
Webverkoop betreft verkopen via een onlinewinkel of via webformulieren op een website of extranet, of via apps. Men maakt een onderscheid tussen webverkopen aan particulieren (B2C), aan bedrijven (B2B) of aan de overheid (B2G). In 2018-2019 kwam 10% van de totale omzet van ondernemingen uit webverkopen aan bedrijven of aan de overheid en 3% uit webverkopen aan particulieren.</t>
  </si>
  <si>
    <t>In 2017-2018 nam e-commerce een groter aandeel van de totale omzet in bij de Vlaamse (32%) en de Brusselse (38%) ondernemingen met minstens 10 werknemers dan bij de Waalse ondernemingen (14%).
België hoort, samen met Ierland en Tsjechië, tot de top 3 van de landen waar e-commerce het grootste aandeel van de totale omzet van de ondernemingen inneemt.</t>
  </si>
  <si>
    <t>Vlaams Gewest, 2017-2019, in % van de ondernemingen met minstens 10 werknemers</t>
  </si>
  <si>
    <t>1. Aandeel ondernemingen met een website</t>
  </si>
  <si>
    <t>2. Bedrijven met een website naar tewerkstelling</t>
  </si>
  <si>
    <t>Vlaams Gewest, 2017-2019, in % van de ondernemingen</t>
  </si>
  <si>
    <t>3. Bedrijven met een website naar regio</t>
  </si>
  <si>
    <t>Bedrijven met 10 of meer werknemers, EU-landen, Belgische gewesten, 2017-2018, in % van het aantal ondernemingen</t>
  </si>
  <si>
    <t>In 2019 had 90% van de ondernemingen met minstens 10 werknemers een website.</t>
  </si>
  <si>
    <t>Bijna al de ondernemingen met minstens 250 werknemers hebben een website in 2019 (99%), maar dat aandeel wordt kleiner bij de ondernemingen met minder werknemers. Bij de ondernemingen met 2 tot 9 werknemers heeft nog 66% een website.</t>
  </si>
  <si>
    <t>2017-2019, afhankelijk van de analyse</t>
  </si>
  <si>
    <t>1. Aandeel ondernemingen dat sociale media gebruikt</t>
  </si>
  <si>
    <t>2. Bedrijven die sociale media gebruiken naar tewerkstelling</t>
  </si>
  <si>
    <t>3. Bedrijven die sociale media gebruiken naar regio</t>
  </si>
  <si>
    <t>In 2019 heeft 72% van de ondernemingen met minstens 10 werknemers sociale media gebruikt. In 2017 was dat nog 59%.</t>
  </si>
  <si>
    <t>Bijna al de ondernemingen met minstens 250 werknemers hebben sociale media gebruikt in 2019 (94%), maar dat aandeel wordt kleiner bij de ondernemingen met minder werknemers. Bij de ondernemingen met 2 tot 9 werknemers heeft nog 53% sociale media gebruikt.
Er is in al de categorieën voor de ondernemingsgrootte (met minstens 2 metingen) een toename in het aandeel ondernemingen dat sociale media gebruikt.</t>
  </si>
  <si>
    <t>1. Aandeel ondernemingen dat  cloudcomputingdiensten aankoopt</t>
  </si>
  <si>
    <t>2. Aandeel ondernemingen dat  cloudcomputingdiensten aankoopt naar tewerkstelling</t>
  </si>
  <si>
    <t>2016-2018, afhankelijk van de analyse</t>
  </si>
  <si>
    <t>In 2018 heeft 44% van de ondernemingen met minstens 10 werknemers cloudcomputingdiensten aangekocht. In 2016 was dat nog 31%.</t>
  </si>
  <si>
    <t>Vlaams Gewest, 2016-2018, in % van de ondernemingen met minstens 10 werknemers</t>
  </si>
  <si>
    <t>Vlaams Gewest, 2016-2018, in % van de ondernemingen</t>
  </si>
  <si>
    <t>De kans dat een onderneming cloudcomputingdiensten aankoopt, is groter in grotere ondernemingen. In de ondernemingen met minstens 250 werknemers heeft 81% cloudcomputingdiensten aangekocht. Bij de kleine ondernemingen met 2 tot 9 werknemers is dat nog 26%.
Er is in al de categorieën voor de ondernemingsgrootte (met minstens 2 metingen) een toename in het aandeel ondernemingen dat cloudcomputingdiensten aankoopt.</t>
  </si>
  <si>
    <t>Bedrijven met 10 of meer werknemers, EU-landen, Belgische gewesten, 2016-2018, in % van het aantal ondernemingen</t>
  </si>
  <si>
    <t xml:space="preserve">Het aandeel ondernemingen dat cloudcomputingdiensten aankoopt is in 2018 groter in het Vlaams Gewest (44%) en in het Brussels Hoofdstedelijk Gewest (46%) dan in het Waals Gewest (28%).
België neemt in 2018 met 40% de zevende plaats in binnen de EU. Bij de topper Finland koopt 65% van de ondernemingen met minstens 10 werknemers cloudcomputingdiensten aan. </t>
  </si>
  <si>
    <t>3. Aandeel ondernemingen dat  cloudcomputingdiensten aankoopt naar regio</t>
  </si>
  <si>
    <t>Vlaams Gewest, 2018, in % van de ondernemingen</t>
  </si>
  <si>
    <t>1. Aandeel ondernemingen dat 3D-printing gebruikt naar tewerkstelling</t>
  </si>
  <si>
    <t>2. Aandeel ondernemingen dat 3D-printing gebruikt naar regio</t>
  </si>
  <si>
    <t>3. Gebruik van ERP-softwarepakket om informatie te delen met andere afdelingen binnen het bedrijf naar regio</t>
  </si>
  <si>
    <t>Het aandeel ondernemingen met een website is in 2018/2019 groter in het Vlaamse Gewest (88%/90%)  dan in het Brusselse Hoofdstedelijke Gewest (78%/82%) of in het Waalse Gewest (77%/81%).
België neemt in 2018 de zevende plaats in binnen de EU. In Denemarken en in Finland heeft in 2018 96% van de ondernemingen met minstens 10 werknemers een website, in België 84%.</t>
  </si>
  <si>
    <t>Bedrijven met 10 of meer werknemers, EU-landen, Belgische gewesten, 2018, in % van het aantal ondernemingen</t>
  </si>
  <si>
    <t>Slimme apparaten of sensoren</t>
  </si>
  <si>
    <t>Geolocatie van draagbare toestellen</t>
  </si>
  <si>
    <t>Sociale media</t>
  </si>
  <si>
    <t>Andere bronnen</t>
  </si>
  <si>
    <t>2.Bedrijven die big data analyseren naar de geanalyseerde bron van data</t>
  </si>
  <si>
    <t>Vlaams Gewest, 2016 en 2018, in % bedrijven met minstens 10 werknemers</t>
  </si>
  <si>
    <t>Elk van de vermelde bronnen van big data werd in 2018 ongeveer telkens door 8 tot 9 procent van de ondernemingen met minstens 10 werknemers geanalyseerd. Het betreft eigen data van de onderneming van smartapparaten of sensoren (8%), geolocatiedata van het gebruik van draagbare toestellen (9%) en data gegenereerd uit sociale media (9%). Andere niet verder geëxpliciteerde bronnen van big data worden in 6% van de ondernemingen geanalyseerd.
Voor elke databron is er sprake van een toename in het gebruik tussen 2016 en 2018.</t>
  </si>
  <si>
    <t>3. Bedrijven die big data analyseren naar regio</t>
  </si>
  <si>
    <t>Belgische gewesten en EU-landen, 2018, in % van de bedrijven met minstens 10 werknemers</t>
  </si>
  <si>
    <t>Land/gewest</t>
  </si>
  <si>
    <t>Het aandeel bedrijven met minstens 10 werknemers dat big data analyseert vanuit om het even welke bron lag in 2018 op 21% in het Vlaamse Gewest, op 24% in het Brusselse Hoofdstedelijke Gewest en op 18% in het Waalse Gewest.
In de EU is het analyseren van big data enkel in Malta (24%) en in Nederland (22%) sterker verspreid in de ondernemingen met minstens 10 werknemers. België komt met 20% op de 3de plaats. Het EU28-gemiddelde ligt op 12%.</t>
  </si>
  <si>
    <t>EU-landen, Belgische gewesten, 2018, in % van het aantal ondernemingen</t>
  </si>
  <si>
    <t>Het aandeel ondernemingen met minstens 10 werknemers dat een internetverbinding met een maximale downloadsnelheid van minstens 100 Mbit/s heeft, was in 2019 groter in het Vlaamse en in het Brusselse Hoofdstedelijke Gewest dan in het Waalse Gewest. Voor het aandeel ondernemingen met een internetverbinding van minstens 30 Mbit/s is het aandeel van het Brusselse Hoofdstedelijke gewest groter dan van de twee andere gewesten.
België haalde in 2018 met 57% de 7de plaats voor het aandeel ondernemingen met minstens 10 werknemers dat een internetverbinding heeft met een maximale downloadsnelheid van minstens 30 Mbit/s. Het Vlaamse Gewest scoorde in 2018 met 60% beter dan België in zijn geheel. Bij de toppers Denemarken (75%), Zweden (70%) en Nederland (69%) ligt dit percentage nog hoger.
Voor een internetverbinding met een maximale downloadsnelheid van minstens 100 Mbit/s staat België op de 7de plaats met 29%. In Denemarken en Zweden is dat respectievelijk 46% en 45%. In het Vlaamse Gewest gaat het om 34%.</t>
  </si>
  <si>
    <t>2. Gebruik van ERP-softwarepakket om informatie te delen met andere afdelingen binnen het bedrijf naar ondernemingsgrootte</t>
  </si>
  <si>
    <t>ERP-software wordt meer gebruikt door grotere ondernemingen. Zo gebruikte in 2019 88% van de ondernemingen met minstens 250 werknemers ERP-software, bij kleine ondernemingen met 2 tot 9 werknemers was dat 20%.</t>
  </si>
  <si>
    <t>Bedrijven met 10 of meer werknemers, EU-landen, Belgische gewesten, 2015-2019, in % van het aantal ondernemingen</t>
  </si>
  <si>
    <t>3. Bedrijven die softwareapplicaties zoals CRM gebruiken naar regio</t>
  </si>
  <si>
    <t xml:space="preserve">WEBSITE/APP
Ontving uw onderneming in 2018 bestellingen voor goederen of diensten via een website of via apps? (uitgezonderd handgetypte e-mails). Op welk percentage van de totale omzet van uw onderneming schat u de verkopen die in 2018 het gevolg waren van een bestelling ontvangen via een website of via apps? 
Op welk percentage van de totale omzet van uw onderneming schat u per type klant de verkopen die in 2018 het gevolg waren van een bestelling ontvangen via een website of via apps? (schattingen in percentage van de monetaire waarde, excl. BTW) a) Business to Customer- B2C (verkoop aan particulieren) % b) Business to Business - B2B (verkoop aan andere ondernemingen) en Business to Government - B2G (verkoop aan overheden).   
EDI-BERICHTEN
Ontving uw onderneming in 2018 bestellingen voor goederen of diensten via EDI-berichten? Op welk percentage van de totale omzet van de onderneming schat u de verkopen die in 2018 het gevolg waren van een bestelling ontvangen via EDI-berichten? </t>
  </si>
  <si>
    <t>Beschikt uw onderneming over een eigen of gezamenlijke website (binnen uw groep of netwerk)?</t>
  </si>
  <si>
    <t>% ondernemingen die sociale media gebruiken</t>
  </si>
  <si>
    <t xml:space="preserve">Gebruikt uw onderneming één van de volgende sociale media (niet alleen voor betaalde advertenties)? Ja Nee </t>
  </si>
  <si>
    <t>% ondernemingen die cloudcomputingdiensten aankopen</t>
  </si>
  <si>
    <t>% ondernemingen die 3D-printing gebruiken in het totaal</t>
  </si>
  <si>
    <t xml:space="preserve">Gebruikte uw onderneming in 2017 3D-printing via: Ja Nee 
</t>
  </si>
  <si>
    <t>1. Bedrijven die big data analyseren naar tewerkstelling</t>
  </si>
  <si>
    <t>In het Vlaams Gewest analyseerde in 2017 21% van de ondernemingen met minstens 10 werknemers big data. De kans dat een onderneming big data analyseert, is groter in grotere ondernemingen. In de ondernemingen met minstens 250 werknemers heeft 57% big data geanalyseerd. Bij de kleine ondernemingen met 2 tot 9 werknemers is dat 11%.</t>
  </si>
  <si>
    <t>Vlaams Gewest, 2016 en 2018, in % van ondernemingen</t>
  </si>
  <si>
    <r>
      <t xml:space="preserve">In internationaal perspectief blijkt dat de Vlaamse ondernemingen met minstens 10 werknemers vrijwel allemaal voorzien zijn van een internettoegang. Bij de kleinere Vlaamse ondernemingen met 2 tot 9 werknemers geeft </t>
    </r>
    <r>
      <rPr>
        <u/>
        <sz val="11"/>
        <color theme="1"/>
        <rFont val="Calibri"/>
        <family val="2"/>
        <scheme val="minor"/>
      </rPr>
      <t>in 2018</t>
    </r>
    <r>
      <rPr>
        <sz val="11"/>
        <color theme="1"/>
        <rFont val="Calibri"/>
        <family val="2"/>
        <scheme val="minor"/>
      </rPr>
      <t xml:space="preserve"> 95% van de ondernemingen aan dat ze toegang tot internet hebben. In buurland Nederland is dit 100%.</t>
    </r>
  </si>
  <si>
    <r>
      <t xml:space="preserve">In het Vlaamse Gewest heeft </t>
    </r>
    <r>
      <rPr>
        <u/>
        <sz val="11"/>
        <color theme="1"/>
        <rFont val="Calibri"/>
        <family val="2"/>
        <scheme val="minor"/>
      </rPr>
      <t>in 2019</t>
    </r>
    <r>
      <rPr>
        <sz val="11"/>
        <color theme="1"/>
        <rFont val="Calibri"/>
        <family val="2"/>
        <scheme val="minor"/>
      </rPr>
      <t xml:space="preserve"> bijna elke onderneming met minstens 10 werknemers toegang tot het internet, maar bij de kleinere ondernemingen met 2 tot 9 werknemers zegt 96% van de ondernemngen dat ze toegang hebben tot internet.</t>
    </r>
  </si>
  <si>
    <t>In 60% van de Vlaamse ondernemingen met minstens 10 werknemers lag de maximale downloadsnelheid van de snelste vaste internetconnectie in 2019 op minstens 30 megabit per seconde (Mbit/s). Dit was in 2014 nog 46%. Maar het zijn alleen de allersnelste internetconnecties van minstens 100 Mb/s die sterk zijn toegenomen van 2014 tot 2019. In 35% van de Vlaamse ondernemingen met minstens 10 werknemers lag de maximale downloadsnelheid van de snelste vaste internetconnectie in 2019 op minstens 100 megabit per seconde (Mbit/s), tegenover 19% in 2014.</t>
  </si>
  <si>
    <t>Het aandeel ondernemingen met een snelle internetverbinding neemt toe met de bedrijfsgrootte. Terwijl 24% van de ondernemingen met 2 tot 9 werknemers in 2019 een internetverbinding had met een maximale downloadsnelheid van minstens 100 Mbit/s, geldt dat voor 57% van de ondernemingen met minstens 250 werknemers.</t>
  </si>
  <si>
    <t>Ondernemingen die sociale media gebruiken, zijn ondernemingen met een gebruikersprofiel, een account of een gebruikerslicentie, afhankelijk van de vereisten en het type sociale media.</t>
  </si>
  <si>
    <t xml:space="preserve">Het aandeel ondernemingen dat sociale media gebruikt is van 2017 tot 2019 sterk gestegen in het Waals Gewest (54% tot 69%), waardoor de verschillen tussen de gewesten niet meer zo groot zijn.
België neemt in 2017 met 58% de negende plaats in binnen de EU, maar ook in België is het aandeel ondernemingen dat sociale media gebruikt sterk gestegen van 2017 tot 2019 (58% tot 71%). Het is even wachten op recentere Europese cijfers om in te schatten of de positie van België binnen de EU is gewijzigd. </t>
  </si>
  <si>
    <t>In het Vlaams Gewest gebruikt in 2018 6% van de ondernemingen met minstens 10 werknemers 3D-printing. De kans dat een onderneming 3D-printing gebruikt, is groter in grotere ondernemingen. In de ondernemingen met minstens 250 werknemers heeft 16% 3D-printing gebruikt. Bij de kleine ondernemingen met 2 tot 9 werknemers is dat 3 %.</t>
  </si>
  <si>
    <t xml:space="preserve">Het aandeel ondernemingen dat 3D-printing gebruikt is in 2018 even groot in het Vlaamse Gewest (6%) en in het Waalse Gewest (6%). In het Brusselse Hoofdstedelijke Gewest gebruikt 4% 3D-printing.
België neemt in 2018 met 6% een koppositie in binnen de EU. </t>
  </si>
  <si>
    <t>Analyseerde uw onderneming in 2017 big data uit één van de volgende databronnen? (inclusief big data-analyse uitgevoerd door externe serviceproviders) Ja Nee a) Eigen data van de onderneming van smartapparaten of sensoren (bv. machine-naar machinecommunicatie (M2M), digitale sensoren, Radio Frequency Identification-tags (RFID), enzovoort) (in de context van big data), b) Geolocatiedata van het gebruik van draagbare toestellen (bv. draagbare toestellen die mobiele telefonienetwerken gebruiken, draadloze verbindingen of gps) (in de context van big data), c) Data gegenereerd uit sociale media (bv. sociale netwerken, blogs, websites om multimediacontent te delen, enzovoort) (in de context van big data), d) Andere bronnen van big data die hierboven niet vermeld staan</t>
  </si>
  <si>
    <t>Gebruikt uw onderneming een CRM-softwaretoepassing om: CRM - Customer Relationschip Management: elke softwareapplicatie voor het beheren van informatie over klanten Ja Nee a) Klantengegevens te verzamelen, te bewaren en ter beschikking te stellen van verschillende afdelingen binnen uw onderneming? b) Klantengegevens te analyseren voor marketingdoeleinden (vb. prijsstelling, promotieacties, keuze van distributiekanalen, ...)?</t>
  </si>
  <si>
    <t>Digitaliseringsgraad Vlaamse bedrijven</t>
  </si>
  <si>
    <t>Gebruikte bronnen en definities</t>
  </si>
  <si>
    <t>Publicatiedatum: 10/04/2020</t>
  </si>
  <si>
    <t>De Enquête naar het gebruik van ICT en e-commerce bij ondernemingen van het Belgische statistiekbureau Statbel biedt inzicht in een aantal belangrijke aspecten van digitalisering. Naast Belgische zijn ook Vlaamse gegevens beschikbaar. Deze Vlaamse gegevens werden berekend door Statistiek Vlaanderen. De gegevens zijn terug te vinden in dit Excel-bestand.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</si>
</sst>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x14ac:knownFonts="1">
    <font>
      <sz val="11"/>
      <color theme="1"/>
      <name val="Calibri"/>
      <family val="2"/>
      <scheme val="minor"/>
    </font>
    <font>
      <b/>
      <sz val="11"/>
      <color theme="1"/>
      <name val="Calibri"/>
      <family val="2"/>
      <scheme val="minor"/>
    </font>
    <font>
      <sz val="9"/>
      <color indexed="8"/>
      <name val="Arial"/>
      <family val="2"/>
    </font>
    <font>
      <sz val="9"/>
      <color theme="1"/>
      <name val="Arial"/>
      <family val="2"/>
    </font>
    <font>
      <b/>
      <sz val="10"/>
      <color indexed="9"/>
      <name val="Tahoma"/>
      <family val="2"/>
    </font>
    <font>
      <b/>
      <sz val="10"/>
      <name val="Tahoma"/>
      <family val="2"/>
    </font>
    <font>
      <sz val="10"/>
      <name val="Tahoma"/>
      <family val="2"/>
    </font>
    <font>
      <sz val="11"/>
      <name val="Arial"/>
      <charset val="238"/>
    </font>
    <font>
      <b/>
      <sz val="9"/>
      <color indexed="56"/>
      <name val="Arial"/>
      <family val="2"/>
    </font>
    <font>
      <b/>
      <i/>
      <sz val="8"/>
      <color rgb="FF7030A0"/>
      <name val="Arial"/>
      <family val="2"/>
    </font>
    <font>
      <b/>
      <sz val="9"/>
      <color rgb="FF333399"/>
      <name val="Arial"/>
      <family val="2"/>
    </font>
    <font>
      <b/>
      <sz val="8"/>
      <color rgb="FF7030A0"/>
      <name val="Arial"/>
      <family val="2"/>
    </font>
    <font>
      <sz val="8"/>
      <color rgb="FF7030A0"/>
      <name val="Calibri"/>
      <family val="2"/>
      <scheme val="minor"/>
    </font>
    <font>
      <sz val="9"/>
      <color rgb="FF7030A0"/>
      <name val="Arial"/>
      <family val="2"/>
    </font>
    <font>
      <b/>
      <sz val="11"/>
      <color theme="1"/>
      <name val="Arial"/>
      <family val="2"/>
    </font>
    <font>
      <sz val="11"/>
      <name val="Arial"/>
      <family val="2"/>
    </font>
    <font>
      <sz val="10"/>
      <color theme="1"/>
      <name val="Tahoma"/>
      <family val="2"/>
    </font>
    <font>
      <u/>
      <sz val="11"/>
      <color theme="1"/>
      <name val="Calibri"/>
      <family val="2"/>
      <scheme val="minor"/>
    </font>
    <font>
      <b/>
      <sz val="14"/>
      <color theme="1"/>
      <name val="FlandersArtSans-Regular"/>
    </font>
    <font>
      <b/>
      <sz val="14"/>
      <color theme="1"/>
      <name val="Calibri"/>
      <family val="2"/>
      <scheme val="minor"/>
    </font>
    <font>
      <sz val="10"/>
      <color theme="1"/>
      <name val="FlandersArtSans-Regular"/>
    </font>
  </fonts>
  <fills count="11">
    <fill>
      <patternFill patternType="none"/>
    </fill>
    <fill>
      <patternFill patternType="gray125"/>
    </fill>
    <fill>
      <patternFill patternType="solid">
        <fgColor indexed="23"/>
        <bgColor indexed="64"/>
      </patternFill>
    </fill>
    <fill>
      <patternFill patternType="solid">
        <fgColor rgb="FFB0B0B0"/>
        <bgColor indexed="64"/>
      </patternFill>
    </fill>
    <fill>
      <patternFill patternType="solid">
        <fgColor indexed="65"/>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rgb="FFA7A7A7"/>
        <bgColor indexed="64"/>
      </patternFill>
    </fill>
    <fill>
      <patternFill patternType="solid">
        <fgColor theme="0" tint="-4.9989318521683403E-2"/>
        <bgColor indexed="64"/>
      </patternFill>
    </fill>
    <fill>
      <patternFill patternType="solid">
        <fgColor rgb="FFFDE9D9"/>
        <bgColor indexed="64"/>
      </patternFill>
    </fill>
  </fills>
  <borders count="23">
    <border>
      <left/>
      <right/>
      <top/>
      <bottom/>
      <diagonal/>
    </border>
    <border>
      <left style="thin">
        <color rgb="FFF0F0F0"/>
      </left>
      <right/>
      <top style="thin">
        <color rgb="FFF0F0F0"/>
      </top>
      <bottom style="thin">
        <color rgb="FFF0F0F0"/>
      </bottom>
      <diagonal/>
    </border>
    <border>
      <left style="medium">
        <color indexed="22"/>
      </left>
      <right style="medium">
        <color indexed="22"/>
      </right>
      <top style="medium">
        <color indexed="22"/>
      </top>
      <bottom style="medium">
        <color indexed="22"/>
      </bottom>
      <diagonal/>
    </border>
    <border>
      <left style="medium">
        <color indexed="22"/>
      </left>
      <right/>
      <top/>
      <bottom/>
      <diagonal/>
    </border>
    <border>
      <left style="medium">
        <color indexed="22"/>
      </left>
      <right style="medium">
        <color indexed="22"/>
      </right>
      <top/>
      <bottom/>
      <diagonal/>
    </border>
    <border>
      <left style="thin">
        <color rgb="FFF0F0F0"/>
      </left>
      <right/>
      <top style="thin">
        <color rgb="FFF0F0F0"/>
      </top>
      <bottom/>
      <diagonal/>
    </border>
    <border>
      <left/>
      <right/>
      <top style="thin">
        <color rgb="FFF0F0F0"/>
      </top>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rgb="FFF0F0F0"/>
      </left>
      <right/>
      <top style="thin">
        <color rgb="FFF0F0F0"/>
      </top>
      <bottom style="thin">
        <color theme="3"/>
      </bottom>
      <diagonal/>
    </border>
    <border>
      <left/>
      <right/>
      <top style="thin">
        <color rgb="FFF0F0F0"/>
      </top>
      <bottom style="thin">
        <color theme="3"/>
      </bottom>
      <diagonal/>
    </border>
    <border>
      <left/>
      <right style="thin">
        <color rgb="FFF0F0F0"/>
      </right>
      <top style="thin">
        <color rgb="FFF0F0F0"/>
      </top>
      <bottom style="thin">
        <color theme="3"/>
      </bottom>
      <diagonal/>
    </border>
    <border>
      <left/>
      <right/>
      <top/>
      <bottom style="thin">
        <color theme="3"/>
      </bottom>
      <diagonal/>
    </border>
    <border>
      <left/>
      <right/>
      <top style="thin">
        <color theme="3"/>
      </top>
      <bottom style="thin">
        <color theme="3"/>
      </bottom>
      <diagonal/>
    </border>
    <border>
      <left style="thin">
        <color auto="1"/>
      </left>
      <right/>
      <top/>
      <bottom/>
      <diagonal/>
    </border>
    <border>
      <left/>
      <right style="thin">
        <color auto="1"/>
      </right>
      <top/>
      <bottom/>
      <diagonal/>
    </border>
    <border>
      <left style="thin">
        <color rgb="FFF0F0F0"/>
      </left>
      <right/>
      <top/>
      <bottom/>
      <diagonal/>
    </border>
    <border>
      <left/>
      <right style="thin">
        <color auto="1"/>
      </right>
      <top style="thin">
        <color rgb="FFF0F0F0"/>
      </top>
      <bottom style="thin">
        <color theme="3"/>
      </bottom>
      <diagonal/>
    </border>
    <border>
      <left style="mediumDashed">
        <color auto="1"/>
      </left>
      <right/>
      <top style="thin">
        <color rgb="FFF0F0F0"/>
      </top>
      <bottom style="thin">
        <color rgb="FFF0F0F0"/>
      </bottom>
      <diagonal/>
    </border>
    <border>
      <left style="mediumDashed">
        <color auto="1"/>
      </left>
      <right/>
      <top/>
      <bottom/>
      <diagonal/>
    </border>
    <border>
      <left/>
      <right/>
      <top style="thin">
        <color rgb="FFF0F0F0"/>
      </top>
      <bottom style="thin">
        <color rgb="FFF0F0F0"/>
      </bottom>
      <diagonal/>
    </border>
  </borders>
  <cellStyleXfs count="3">
    <xf numFmtId="0" fontId="0" fillId="0" borderId="0"/>
    <xf numFmtId="0" fontId="7" fillId="0" borderId="0"/>
    <xf numFmtId="0" fontId="15" fillId="0" borderId="0"/>
  </cellStyleXfs>
  <cellXfs count="94">
    <xf numFmtId="0" fontId="0" fillId="0" borderId="0" xfId="0"/>
    <xf numFmtId="0" fontId="3" fillId="0" borderId="0" xfId="0" applyFont="1"/>
    <xf numFmtId="0" fontId="0" fillId="0" borderId="0" xfId="0" applyFill="1"/>
    <xf numFmtId="0" fontId="2" fillId="0" borderId="1"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4" fillId="2" borderId="2" xfId="0" applyFont="1" applyFill="1" applyBorder="1" applyAlignment="1">
      <alignment vertical="top" wrapText="1"/>
    </xf>
    <xf numFmtId="0" fontId="0" fillId="0" borderId="0" xfId="0" applyAlignment="1">
      <alignment wrapText="1"/>
    </xf>
    <xf numFmtId="0" fontId="6" fillId="0" borderId="0" xfId="0" applyFont="1" applyFill="1" applyBorder="1" applyAlignment="1">
      <alignment horizontal="left" vertical="top"/>
    </xf>
    <xf numFmtId="0" fontId="4" fillId="2" borderId="4" xfId="0" applyFont="1" applyFill="1" applyBorder="1" applyAlignment="1">
      <alignment vertical="top" wrapText="1"/>
    </xf>
    <xf numFmtId="0" fontId="6" fillId="0" borderId="0" xfId="0" applyFont="1" applyFill="1" applyBorder="1" applyAlignment="1">
      <alignment horizontal="left" vertical="top" wrapText="1"/>
    </xf>
    <xf numFmtId="0" fontId="0" fillId="0" borderId="0" xfId="0" applyAlignment="1">
      <alignment horizontal="left" vertical="top" wrapText="1"/>
    </xf>
    <xf numFmtId="1" fontId="0" fillId="0" borderId="0" xfId="0" applyNumberFormat="1"/>
    <xf numFmtId="0" fontId="0" fillId="0" borderId="0" xfId="0" applyAlignment="1">
      <alignment wrapText="1"/>
    </xf>
    <xf numFmtId="0" fontId="8" fillId="3" borderId="1" xfId="0" applyNumberFormat="1" applyFont="1" applyFill="1" applyBorder="1" applyAlignment="1" applyProtection="1">
      <alignment horizontal="right" vertical="center" wrapText="1"/>
    </xf>
    <xf numFmtId="0" fontId="3" fillId="4" borderId="0" xfId="0" applyNumberFormat="1" applyFont="1" applyFill="1" applyBorder="1" applyAlignment="1" applyProtection="1"/>
    <xf numFmtId="0" fontId="9" fillId="3" borderId="1" xfId="0" applyNumberFormat="1" applyFont="1" applyFill="1" applyBorder="1" applyAlignment="1" applyProtection="1">
      <alignment horizontal="right" vertical="center" wrapText="1"/>
    </xf>
    <xf numFmtId="0" fontId="8" fillId="3" borderId="1" xfId="0" applyNumberFormat="1" applyFont="1" applyFill="1" applyBorder="1" applyAlignment="1" applyProtection="1">
      <alignment horizontal="right" vertical="top" wrapText="1"/>
    </xf>
    <xf numFmtId="0" fontId="10" fillId="5" borderId="8" xfId="0" applyNumberFormat="1" applyFont="1" applyFill="1" applyBorder="1" applyAlignment="1" applyProtection="1">
      <alignment horizontal="center" vertical="center" wrapText="1"/>
    </xf>
    <xf numFmtId="0" fontId="10" fillId="6" borderId="8" xfId="0" applyNumberFormat="1" applyFont="1" applyFill="1" applyBorder="1" applyAlignment="1" applyProtection="1">
      <alignment horizontal="center" vertical="center" wrapText="1"/>
    </xf>
    <xf numFmtId="0" fontId="10" fillId="7" borderId="8" xfId="0" applyNumberFormat="1" applyFont="1" applyFill="1" applyBorder="1" applyAlignment="1" applyProtection="1">
      <alignment horizontal="center" vertical="center" wrapText="1"/>
    </xf>
    <xf numFmtId="0" fontId="10" fillId="8" borderId="8" xfId="0" applyNumberFormat="1" applyFont="1" applyFill="1" applyBorder="1" applyAlignment="1" applyProtection="1">
      <alignment horizontal="center" vertical="center" wrapText="1"/>
    </xf>
    <xf numFmtId="0" fontId="10" fillId="5" borderId="9" xfId="0" applyNumberFormat="1" applyFont="1" applyFill="1" applyBorder="1" applyAlignment="1" applyProtection="1">
      <alignment horizontal="center" vertical="center" wrapText="1"/>
    </xf>
    <xf numFmtId="0" fontId="10" fillId="6" borderId="9" xfId="0" applyNumberFormat="1" applyFont="1" applyFill="1" applyBorder="1" applyAlignment="1" applyProtection="1">
      <alignment horizontal="center" vertical="center" wrapText="1"/>
    </xf>
    <xf numFmtId="0" fontId="10" fillId="7" borderId="9" xfId="0" applyNumberFormat="1" applyFont="1" applyFill="1" applyBorder="1" applyAlignment="1" applyProtection="1">
      <alignment horizontal="center" vertical="center" wrapText="1"/>
    </xf>
    <xf numFmtId="0" fontId="10" fillId="8" borderId="9" xfId="0" applyNumberFormat="1" applyFont="1" applyFill="1" applyBorder="1" applyAlignment="1" applyProtection="1">
      <alignment horizontal="center" vertical="center" wrapText="1"/>
    </xf>
    <xf numFmtId="0" fontId="3" fillId="4" borderId="0" xfId="0" applyNumberFormat="1" applyFont="1" applyFill="1" applyBorder="1" applyAlignment="1" applyProtection="1">
      <alignment vertical="center"/>
    </xf>
    <xf numFmtId="0" fontId="3" fillId="4" borderId="0" xfId="0" applyNumberFormat="1" applyFont="1" applyFill="1" applyBorder="1" applyAlignment="1" applyProtection="1">
      <alignment horizontal="center" vertical="center"/>
    </xf>
    <xf numFmtId="0" fontId="13" fillId="4" borderId="0" xfId="0" applyNumberFormat="1" applyFont="1" applyFill="1" applyBorder="1" applyAlignment="1" applyProtection="1"/>
    <xf numFmtId="0" fontId="8" fillId="3" borderId="5" xfId="0" applyNumberFormat="1" applyFont="1" applyFill="1" applyBorder="1" applyAlignment="1" applyProtection="1">
      <alignment horizontal="center" vertical="center"/>
    </xf>
    <xf numFmtId="0" fontId="8" fillId="3" borderId="6" xfId="0" applyNumberFormat="1" applyFont="1" applyFill="1" applyBorder="1" applyAlignment="1" applyProtection="1">
      <alignment horizontal="center" vertical="center"/>
    </xf>
    <xf numFmtId="1" fontId="10" fillId="5" borderId="9" xfId="0" applyNumberFormat="1" applyFont="1" applyFill="1" applyBorder="1" applyAlignment="1" applyProtection="1">
      <alignment horizontal="center" vertical="center" wrapText="1"/>
    </xf>
    <xf numFmtId="1" fontId="10" fillId="6" borderId="9" xfId="0" applyNumberFormat="1" applyFont="1" applyFill="1" applyBorder="1" applyAlignment="1" applyProtection="1">
      <alignment horizontal="center" vertical="center" wrapText="1"/>
    </xf>
    <xf numFmtId="1" fontId="10" fillId="7" borderId="9" xfId="0" applyNumberFormat="1" applyFont="1" applyFill="1" applyBorder="1" applyAlignment="1" applyProtection="1">
      <alignment horizontal="center" vertical="center" wrapText="1"/>
    </xf>
    <xf numFmtId="1" fontId="10" fillId="8" borderId="9" xfId="0" applyNumberFormat="1" applyFont="1" applyFill="1" applyBorder="1" applyAlignment="1" applyProtection="1">
      <alignment horizontal="center" vertical="center" wrapText="1"/>
    </xf>
    <xf numFmtId="0" fontId="3" fillId="0" borderId="0" xfId="0" applyFont="1" applyAlignment="1">
      <alignment vertical="center"/>
    </xf>
    <xf numFmtId="0" fontId="10" fillId="10" borderId="8" xfId="0" applyNumberFormat="1" applyFont="1" applyFill="1" applyBorder="1" applyAlignment="1" applyProtection="1">
      <alignment horizontal="center" vertical="center" wrapText="1"/>
    </xf>
    <xf numFmtId="0" fontId="10" fillId="10" borderId="9" xfId="0" applyNumberFormat="1" applyFont="1" applyFill="1" applyBorder="1" applyAlignment="1" applyProtection="1">
      <alignment horizontal="center" vertical="center" wrapText="1"/>
    </xf>
    <xf numFmtId="0" fontId="0" fillId="0" borderId="12" xfId="0" applyBorder="1" applyAlignment="1"/>
    <xf numFmtId="0" fontId="0" fillId="0" borderId="13" xfId="0" applyBorder="1" applyAlignment="1"/>
    <xf numFmtId="0" fontId="0" fillId="0" borderId="14" xfId="0" applyBorder="1" applyAlignment="1"/>
    <xf numFmtId="0" fontId="10" fillId="5" borderId="15" xfId="0" applyNumberFormat="1" applyFont="1" applyFill="1" applyBorder="1" applyAlignment="1" applyProtection="1">
      <alignment horizontal="center" vertical="center"/>
    </xf>
    <xf numFmtId="0" fontId="10" fillId="5" borderId="7" xfId="0" applyNumberFormat="1" applyFont="1" applyFill="1" applyBorder="1" applyAlignment="1" applyProtection="1">
      <alignment horizontal="center" vertical="center"/>
    </xf>
    <xf numFmtId="0" fontId="10" fillId="5" borderId="15" xfId="0" applyNumberFormat="1" applyFont="1" applyFill="1" applyBorder="1" applyAlignment="1" applyProtection="1">
      <alignment horizontal="left" vertical="center"/>
    </xf>
    <xf numFmtId="0" fontId="10" fillId="10" borderId="7" xfId="0" applyNumberFormat="1" applyFont="1" applyFill="1" applyBorder="1" applyAlignment="1" applyProtection="1">
      <alignment horizontal="center" vertical="center"/>
    </xf>
    <xf numFmtId="0" fontId="10" fillId="10" borderId="15" xfId="0" applyNumberFormat="1" applyFont="1" applyFill="1" applyBorder="1" applyAlignment="1" applyProtection="1">
      <alignment horizontal="left" vertical="center"/>
    </xf>
    <xf numFmtId="1" fontId="10" fillId="10" borderId="9" xfId="0" applyNumberFormat="1" applyFont="1" applyFill="1" applyBorder="1" applyAlignment="1" applyProtection="1">
      <alignment horizontal="center" vertical="center" wrapText="1"/>
    </xf>
    <xf numFmtId="0" fontId="1" fillId="0" borderId="0" xfId="0" applyFont="1"/>
    <xf numFmtId="165" fontId="0" fillId="0" borderId="0" xfId="0" applyNumberFormat="1"/>
    <xf numFmtId="0" fontId="14" fillId="0" borderId="0" xfId="0" applyFont="1"/>
    <xf numFmtId="165" fontId="0" fillId="0" borderId="16" xfId="0" applyNumberFormat="1" applyBorder="1" applyAlignment="1">
      <alignment horizontal="center"/>
    </xf>
    <xf numFmtId="165" fontId="0" fillId="0" borderId="17" xfId="0" applyNumberFormat="1" applyBorder="1" applyAlignment="1">
      <alignment horizontal="center"/>
    </xf>
    <xf numFmtId="165" fontId="0" fillId="0" borderId="0" xfId="0" applyNumberFormat="1" applyBorder="1" applyAlignment="1">
      <alignment horizontal="center"/>
    </xf>
    <xf numFmtId="164" fontId="0" fillId="0" borderId="0" xfId="0" applyNumberFormat="1"/>
    <xf numFmtId="0" fontId="8" fillId="3" borderId="1" xfId="0" applyNumberFormat="1" applyFont="1" applyFill="1" applyBorder="1" applyAlignment="1" applyProtection="1">
      <alignment horizontal="center" vertical="center" wrapText="1"/>
    </xf>
    <xf numFmtId="0" fontId="0" fillId="0" borderId="0" xfId="0" applyAlignment="1">
      <alignment horizontal="center"/>
    </xf>
    <xf numFmtId="0" fontId="8" fillId="3" borderId="1" xfId="0" applyNumberFormat="1" applyFont="1" applyFill="1" applyBorder="1" applyAlignment="1" applyProtection="1">
      <alignment horizontal="left" vertical="center" wrapText="1"/>
    </xf>
    <xf numFmtId="1" fontId="0" fillId="0" borderId="0" xfId="0" applyNumberFormat="1" applyAlignment="1">
      <alignment horizontal="center"/>
    </xf>
    <xf numFmtId="0" fontId="8" fillId="3" borderId="18" xfId="0" applyNumberFormat="1" applyFont="1" applyFill="1" applyBorder="1" applyAlignment="1" applyProtection="1">
      <alignment horizontal="left" vertical="center" wrapText="1"/>
    </xf>
    <xf numFmtId="0" fontId="8" fillId="3" borderId="20" xfId="0" applyNumberFormat="1" applyFont="1" applyFill="1" applyBorder="1" applyAlignment="1" applyProtection="1">
      <alignment horizontal="center" vertical="center" wrapText="1"/>
    </xf>
    <xf numFmtId="1" fontId="0" fillId="0" borderId="21" xfId="0" applyNumberFormat="1" applyBorder="1" applyAlignment="1">
      <alignment horizontal="center"/>
    </xf>
    <xf numFmtId="0" fontId="0" fillId="0" borderId="21" xfId="0" applyBorder="1"/>
    <xf numFmtId="1" fontId="0" fillId="0" borderId="21" xfId="0" applyNumberFormat="1" applyFill="1" applyBorder="1" applyAlignment="1">
      <alignment horizontal="center"/>
    </xf>
    <xf numFmtId="1" fontId="0" fillId="0" borderId="0" xfId="0" applyNumberFormat="1" applyBorder="1" applyAlignment="1">
      <alignment horizontal="center"/>
    </xf>
    <xf numFmtId="0" fontId="0" fillId="0" borderId="0" xfId="0" applyBorder="1"/>
    <xf numFmtId="0" fontId="8" fillId="3" borderId="22" xfId="0" applyNumberFormat="1" applyFont="1" applyFill="1" applyBorder="1" applyAlignment="1" applyProtection="1">
      <alignment horizontal="center" vertical="center" wrapText="1"/>
    </xf>
    <xf numFmtId="0" fontId="5" fillId="0" borderId="3" xfId="0" applyFont="1" applyFill="1" applyBorder="1" applyAlignment="1">
      <alignment vertical="top"/>
    </xf>
    <xf numFmtId="0" fontId="0" fillId="0" borderId="0" xfId="0" applyAlignment="1"/>
    <xf numFmtId="0" fontId="6" fillId="0" borderId="3" xfId="0" applyFont="1" applyFill="1" applyBorder="1" applyAlignment="1">
      <alignment vertical="top"/>
    </xf>
    <xf numFmtId="0" fontId="1" fillId="0" borderId="0" xfId="0" applyFont="1" applyFill="1" applyAlignment="1"/>
    <xf numFmtId="0" fontId="0" fillId="0" borderId="0" xfId="0" applyFont="1" applyAlignment="1"/>
    <xf numFmtId="0" fontId="17" fillId="0" borderId="0" xfId="0" applyFont="1" applyAlignment="1">
      <alignment horizontal="right"/>
    </xf>
    <xf numFmtId="0" fontId="17" fillId="0" borderId="0" xfId="0" quotePrefix="1" applyFont="1" applyAlignment="1">
      <alignment horizontal="right"/>
    </xf>
    <xf numFmtId="0" fontId="0" fillId="0" borderId="0" xfId="0"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1" fillId="0" borderId="0" xfId="0" applyFont="1" applyAlignment="1">
      <alignment vertical="center"/>
    </xf>
    <xf numFmtId="0" fontId="0" fillId="0" borderId="0" xfId="0" applyAlignment="1">
      <alignment horizontal="left" vertical="top" wrapText="1"/>
    </xf>
    <xf numFmtId="0" fontId="5" fillId="0" borderId="3" xfId="0" applyFont="1" applyFill="1" applyBorder="1" applyAlignment="1">
      <alignment vertical="top"/>
    </xf>
    <xf numFmtId="0" fontId="0" fillId="0" borderId="0" xfId="0" applyAlignment="1"/>
    <xf numFmtId="0" fontId="6" fillId="0" borderId="3" xfId="0" applyFont="1" applyFill="1" applyBorder="1" applyAlignment="1">
      <alignment vertical="top" wrapText="1"/>
    </xf>
    <xf numFmtId="0" fontId="0" fillId="0" borderId="0" xfId="0" applyFont="1" applyAlignment="1">
      <alignment wrapText="1"/>
    </xf>
    <xf numFmtId="0" fontId="0" fillId="0" borderId="0" xfId="0" applyAlignment="1">
      <alignment wrapText="1"/>
    </xf>
    <xf numFmtId="0" fontId="8" fillId="3" borderId="11" xfId="0" applyNumberFormat="1" applyFont="1" applyFill="1" applyBorder="1" applyAlignment="1" applyProtection="1">
      <alignment horizontal="center"/>
    </xf>
    <xf numFmtId="0" fontId="0" fillId="0" borderId="19" xfId="0" applyBorder="1" applyAlignment="1"/>
    <xf numFmtId="0" fontId="0" fillId="0" borderId="12" xfId="0" applyBorder="1" applyAlignment="1"/>
    <xf numFmtId="0" fontId="5" fillId="0" borderId="3" xfId="0" applyFont="1" applyFill="1" applyBorder="1" applyAlignment="1">
      <alignment vertical="top" wrapText="1"/>
    </xf>
    <xf numFmtId="0" fontId="16" fillId="0" borderId="0" xfId="0" applyFont="1" applyAlignment="1">
      <alignment wrapText="1"/>
    </xf>
    <xf numFmtId="0" fontId="16" fillId="0" borderId="3" xfId="0" applyFont="1" applyFill="1" applyBorder="1" applyAlignment="1">
      <alignment vertical="top" wrapText="1"/>
    </xf>
    <xf numFmtId="0" fontId="6" fillId="0" borderId="3" xfId="0" applyFont="1" applyFill="1" applyBorder="1" applyAlignment="1">
      <alignment horizontal="left" vertical="top" wrapText="1"/>
    </xf>
    <xf numFmtId="0" fontId="0" fillId="0" borderId="0" xfId="0" applyFont="1" applyAlignment="1">
      <alignment horizontal="left" wrapText="1"/>
    </xf>
    <xf numFmtId="0" fontId="8" fillId="3" borderId="12" xfId="0" applyNumberFormat="1" applyFont="1" applyFill="1" applyBorder="1" applyAlignment="1" applyProtection="1">
      <alignment horizontal="center"/>
    </xf>
    <xf numFmtId="0" fontId="11" fillId="9" borderId="10" xfId="0" applyNumberFormat="1" applyFont="1" applyFill="1" applyBorder="1" applyAlignment="1" applyProtection="1">
      <alignment horizontal="center" vertical="center" wrapText="1"/>
    </xf>
    <xf numFmtId="0" fontId="12" fillId="9" borderId="10" xfId="0" applyFont="1" applyFill="1" applyBorder="1" applyAlignment="1">
      <alignment horizontal="center" vertical="center" wrapText="1"/>
    </xf>
  </cellXfs>
  <cellStyles count="3">
    <cellStyle name="Standaard" xfId="0" builtinId="0"/>
    <cellStyle name="Standaard 2" xfId="1" xr:uid="{8B8DF79C-042F-4484-9B8E-F5686186FC24}"/>
    <cellStyle name="Standaard 3" xfId="2" xr:uid="{2D14C3E2-39CB-46DC-A8ED-7C5BF03CA2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nl-BE"/>
              <a:t>Snelste vaste internetconnectie in Mbit/s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nl-BE"/>
        </a:p>
      </c:txPr>
    </c:title>
    <c:autoTitleDeleted val="0"/>
    <c:plotArea>
      <c:layout/>
      <c:barChart>
        <c:barDir val="col"/>
        <c:grouping val="clustered"/>
        <c:varyColors val="0"/>
        <c:ser>
          <c:idx val="0"/>
          <c:order val="0"/>
          <c:tx>
            <c:strRef>
              <c:f>Internetsnelheid!$A$16</c:f>
              <c:strCache>
                <c:ptCount val="1"/>
                <c:pt idx="0">
                  <c:v>2014</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Internetsnelheid!$B$15:$F$15</c:f>
              <c:strCache>
                <c:ptCount val="5"/>
                <c:pt idx="0">
                  <c:v>LT_2</c:v>
                </c:pt>
                <c:pt idx="1">
                  <c:v>2-10</c:v>
                </c:pt>
                <c:pt idx="2">
                  <c:v>10_30</c:v>
                </c:pt>
                <c:pt idx="3">
                  <c:v>30_100</c:v>
                </c:pt>
                <c:pt idx="4">
                  <c:v>100+</c:v>
                </c:pt>
              </c:strCache>
            </c:strRef>
          </c:cat>
          <c:val>
            <c:numRef>
              <c:f>Internetsnelheid!$B$16:$F$16</c:f>
              <c:numCache>
                <c:formatCode>0</c:formatCode>
                <c:ptCount val="5"/>
                <c:pt idx="0">
                  <c:v>5</c:v>
                </c:pt>
                <c:pt idx="1">
                  <c:v>19</c:v>
                </c:pt>
                <c:pt idx="2">
                  <c:v>26</c:v>
                </c:pt>
                <c:pt idx="3">
                  <c:v>27</c:v>
                </c:pt>
                <c:pt idx="4">
                  <c:v>19</c:v>
                </c:pt>
              </c:numCache>
            </c:numRef>
          </c:val>
          <c:extLst>
            <c:ext xmlns:c16="http://schemas.microsoft.com/office/drawing/2014/chart" uri="{C3380CC4-5D6E-409C-BE32-E72D297353CC}">
              <c16:uniqueId val="{00000000-7CFD-4E66-8F5B-86A4929B07E0}"/>
            </c:ext>
          </c:extLst>
        </c:ser>
        <c:ser>
          <c:idx val="5"/>
          <c:order val="5"/>
          <c:tx>
            <c:strRef>
              <c:f>Internetsnelheid!$A$21</c:f>
              <c:strCache>
                <c:ptCount val="1"/>
                <c:pt idx="0">
                  <c:v>2019</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Internetsnelheid!$B$15:$F$15</c:f>
              <c:strCache>
                <c:ptCount val="5"/>
                <c:pt idx="0">
                  <c:v>LT_2</c:v>
                </c:pt>
                <c:pt idx="1">
                  <c:v>2-10</c:v>
                </c:pt>
                <c:pt idx="2">
                  <c:v>10_30</c:v>
                </c:pt>
                <c:pt idx="3">
                  <c:v>30_100</c:v>
                </c:pt>
                <c:pt idx="4">
                  <c:v>100+</c:v>
                </c:pt>
              </c:strCache>
            </c:strRef>
          </c:cat>
          <c:val>
            <c:numRef>
              <c:f>Internetsnelheid!$B$21:$F$21</c:f>
              <c:numCache>
                <c:formatCode>0</c:formatCode>
                <c:ptCount val="5"/>
                <c:pt idx="0">
                  <c:v>6.3041100000000005</c:v>
                </c:pt>
                <c:pt idx="1">
                  <c:v>8.78491</c:v>
                </c:pt>
                <c:pt idx="2">
                  <c:v>21.44239</c:v>
                </c:pt>
                <c:pt idx="3">
                  <c:v>24.750019999999999</c:v>
                </c:pt>
                <c:pt idx="4">
                  <c:v>34.782440000000001</c:v>
                </c:pt>
              </c:numCache>
            </c:numRef>
          </c:val>
          <c:extLst>
            <c:ext xmlns:c16="http://schemas.microsoft.com/office/drawing/2014/chart" uri="{C3380CC4-5D6E-409C-BE32-E72D297353CC}">
              <c16:uniqueId val="{00000003-6AC7-43FA-A5BB-CD4D59E44782}"/>
            </c:ext>
          </c:extLst>
        </c:ser>
        <c:dLbls>
          <c:showLegendKey val="0"/>
          <c:showVal val="1"/>
          <c:showCatName val="0"/>
          <c:showSerName val="0"/>
          <c:showPercent val="0"/>
          <c:showBubbleSize val="0"/>
        </c:dLbls>
        <c:gapWidth val="100"/>
        <c:overlap val="-24"/>
        <c:axId val="277350720"/>
        <c:axId val="277353072"/>
        <c:extLst>
          <c:ext xmlns:c15="http://schemas.microsoft.com/office/drawing/2012/chart" uri="{02D57815-91ED-43cb-92C2-25804820EDAC}">
            <c15:filteredBarSeries>
              <c15:ser>
                <c:idx val="1"/>
                <c:order val="1"/>
                <c:tx>
                  <c:strRef>
                    <c:extLst>
                      <c:ext uri="{02D57815-91ED-43cb-92C2-25804820EDAC}">
                        <c15:formulaRef>
                          <c15:sqref>Internetsnelheid!$A$17</c15:sqref>
                        </c15:formulaRef>
                      </c:ext>
                    </c:extLst>
                    <c:strCache>
                      <c:ptCount val="1"/>
                      <c:pt idx="0">
                        <c:v>2015</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Internetsnelheid!$B$15:$F$15</c15:sqref>
                        </c15:formulaRef>
                      </c:ext>
                    </c:extLst>
                    <c:strCache>
                      <c:ptCount val="5"/>
                      <c:pt idx="0">
                        <c:v>LT_2</c:v>
                      </c:pt>
                      <c:pt idx="1">
                        <c:v>2-10</c:v>
                      </c:pt>
                      <c:pt idx="2">
                        <c:v>10_30</c:v>
                      </c:pt>
                      <c:pt idx="3">
                        <c:v>30_100</c:v>
                      </c:pt>
                      <c:pt idx="4">
                        <c:v>100+</c:v>
                      </c:pt>
                    </c:strCache>
                  </c:strRef>
                </c:cat>
                <c:val>
                  <c:numRef>
                    <c:extLst>
                      <c:ext uri="{02D57815-91ED-43cb-92C2-25804820EDAC}">
                        <c15:formulaRef>
                          <c15:sqref>Internetsnelheid!$B$17:$F$17</c15:sqref>
                        </c15:formulaRef>
                      </c:ext>
                    </c:extLst>
                    <c:numCache>
                      <c:formatCode>0</c:formatCode>
                      <c:ptCount val="5"/>
                      <c:pt idx="0">
                        <c:v>7</c:v>
                      </c:pt>
                      <c:pt idx="1">
                        <c:v>15</c:v>
                      </c:pt>
                      <c:pt idx="2">
                        <c:v>26</c:v>
                      </c:pt>
                      <c:pt idx="3">
                        <c:v>27</c:v>
                      </c:pt>
                      <c:pt idx="4">
                        <c:v>21</c:v>
                      </c:pt>
                    </c:numCache>
                  </c:numRef>
                </c:val>
                <c:extLst>
                  <c:ext xmlns:c16="http://schemas.microsoft.com/office/drawing/2014/chart" uri="{C3380CC4-5D6E-409C-BE32-E72D297353CC}">
                    <c16:uniqueId val="{00000008-7CFD-4E66-8F5B-86A4929B07E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Internetsnelheid!$A$18</c15:sqref>
                        </c15:formulaRef>
                      </c:ext>
                    </c:extLst>
                    <c:strCache>
                      <c:ptCount val="1"/>
                      <c:pt idx="0">
                        <c:v>2016</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xmlns:c15="http://schemas.microsoft.com/office/drawing/2012/chart">
                      <c:ext xmlns:c15="http://schemas.microsoft.com/office/drawing/2012/chart" uri="{02D57815-91ED-43cb-92C2-25804820EDAC}">
                        <c15:formulaRef>
                          <c15:sqref>Internetsnelheid!$B$15:$F$15</c15:sqref>
                        </c15:formulaRef>
                      </c:ext>
                    </c:extLst>
                    <c:strCache>
                      <c:ptCount val="5"/>
                      <c:pt idx="0">
                        <c:v>LT_2</c:v>
                      </c:pt>
                      <c:pt idx="1">
                        <c:v>2-10</c:v>
                      </c:pt>
                      <c:pt idx="2">
                        <c:v>10_30</c:v>
                      </c:pt>
                      <c:pt idx="3">
                        <c:v>30_100</c:v>
                      </c:pt>
                      <c:pt idx="4">
                        <c:v>100+</c:v>
                      </c:pt>
                    </c:strCache>
                  </c:strRef>
                </c:cat>
                <c:val>
                  <c:numRef>
                    <c:extLst xmlns:c15="http://schemas.microsoft.com/office/drawing/2012/chart">
                      <c:ext xmlns:c15="http://schemas.microsoft.com/office/drawing/2012/chart" uri="{02D57815-91ED-43cb-92C2-25804820EDAC}">
                        <c15:formulaRef>
                          <c15:sqref>Internetsnelheid!$B$18:$F$18</c15:sqref>
                        </c15:formulaRef>
                      </c:ext>
                    </c:extLst>
                    <c:numCache>
                      <c:formatCode>0</c:formatCode>
                      <c:ptCount val="5"/>
                      <c:pt idx="0">
                        <c:v>6</c:v>
                      </c:pt>
                      <c:pt idx="1">
                        <c:v>12</c:v>
                      </c:pt>
                      <c:pt idx="2">
                        <c:v>25</c:v>
                      </c:pt>
                      <c:pt idx="3">
                        <c:v>27</c:v>
                      </c:pt>
                      <c:pt idx="4">
                        <c:v>26</c:v>
                      </c:pt>
                    </c:numCache>
                  </c:numRef>
                </c:val>
                <c:extLst xmlns:c15="http://schemas.microsoft.com/office/drawing/2012/chart">
                  <c:ext xmlns:c16="http://schemas.microsoft.com/office/drawing/2014/chart" uri="{C3380CC4-5D6E-409C-BE32-E72D297353CC}">
                    <c16:uniqueId val="{00000000-6AC7-43FA-A5BB-CD4D59E4478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Internetsnelheid!$A$19</c15:sqref>
                        </c15:formulaRef>
                      </c:ext>
                    </c:extLst>
                    <c:strCache>
                      <c:ptCount val="1"/>
                      <c:pt idx="0">
                        <c:v>2017</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xmlns:c15="http://schemas.microsoft.com/office/drawing/2012/chart">
                      <c:ext xmlns:c15="http://schemas.microsoft.com/office/drawing/2012/chart" uri="{02D57815-91ED-43cb-92C2-25804820EDAC}">
                        <c15:formulaRef>
                          <c15:sqref>Internetsnelheid!$B$15:$F$15</c15:sqref>
                        </c15:formulaRef>
                      </c:ext>
                    </c:extLst>
                    <c:strCache>
                      <c:ptCount val="5"/>
                      <c:pt idx="0">
                        <c:v>LT_2</c:v>
                      </c:pt>
                      <c:pt idx="1">
                        <c:v>2-10</c:v>
                      </c:pt>
                      <c:pt idx="2">
                        <c:v>10_30</c:v>
                      </c:pt>
                      <c:pt idx="3">
                        <c:v>30_100</c:v>
                      </c:pt>
                      <c:pt idx="4">
                        <c:v>100+</c:v>
                      </c:pt>
                    </c:strCache>
                  </c:strRef>
                </c:cat>
                <c:val>
                  <c:numRef>
                    <c:extLst xmlns:c15="http://schemas.microsoft.com/office/drawing/2012/chart">
                      <c:ext xmlns:c15="http://schemas.microsoft.com/office/drawing/2012/chart" uri="{02D57815-91ED-43cb-92C2-25804820EDAC}">
                        <c15:formulaRef>
                          <c15:sqref>Internetsnelheid!$B$19:$F$19</c15:sqref>
                        </c15:formulaRef>
                      </c:ext>
                    </c:extLst>
                    <c:numCache>
                      <c:formatCode>0</c:formatCode>
                      <c:ptCount val="5"/>
                      <c:pt idx="0">
                        <c:v>8</c:v>
                      </c:pt>
                      <c:pt idx="1">
                        <c:v>11</c:v>
                      </c:pt>
                      <c:pt idx="2">
                        <c:v>20</c:v>
                      </c:pt>
                      <c:pt idx="3">
                        <c:v>28</c:v>
                      </c:pt>
                      <c:pt idx="4">
                        <c:v>30</c:v>
                      </c:pt>
                    </c:numCache>
                  </c:numRef>
                </c:val>
                <c:extLst xmlns:c15="http://schemas.microsoft.com/office/drawing/2012/chart">
                  <c:ext xmlns:c16="http://schemas.microsoft.com/office/drawing/2014/chart" uri="{C3380CC4-5D6E-409C-BE32-E72D297353CC}">
                    <c16:uniqueId val="{00000001-6AC7-43FA-A5BB-CD4D59E4478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Internetsnelheid!$A$20</c15:sqref>
                        </c15:formulaRef>
                      </c:ext>
                    </c:extLst>
                    <c:strCache>
                      <c:ptCount val="1"/>
                      <c:pt idx="0">
                        <c:v>2018</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xmlns:c15="http://schemas.microsoft.com/office/drawing/2012/chart">
                      <c:ext xmlns:c15="http://schemas.microsoft.com/office/drawing/2012/chart" uri="{02D57815-91ED-43cb-92C2-25804820EDAC}">
                        <c15:formulaRef>
                          <c15:sqref>Internetsnelheid!$B$15:$F$15</c15:sqref>
                        </c15:formulaRef>
                      </c:ext>
                    </c:extLst>
                    <c:strCache>
                      <c:ptCount val="5"/>
                      <c:pt idx="0">
                        <c:v>LT_2</c:v>
                      </c:pt>
                      <c:pt idx="1">
                        <c:v>2-10</c:v>
                      </c:pt>
                      <c:pt idx="2">
                        <c:v>10_30</c:v>
                      </c:pt>
                      <c:pt idx="3">
                        <c:v>30_100</c:v>
                      </c:pt>
                      <c:pt idx="4">
                        <c:v>100+</c:v>
                      </c:pt>
                    </c:strCache>
                  </c:strRef>
                </c:cat>
                <c:val>
                  <c:numRef>
                    <c:extLst xmlns:c15="http://schemas.microsoft.com/office/drawing/2012/chart">
                      <c:ext xmlns:c15="http://schemas.microsoft.com/office/drawing/2012/chart" uri="{02D57815-91ED-43cb-92C2-25804820EDAC}">
                        <c15:formulaRef>
                          <c15:sqref>Internetsnelheid!$B$20:$F$20</c15:sqref>
                        </c15:formulaRef>
                      </c:ext>
                    </c:extLst>
                    <c:numCache>
                      <c:formatCode>0</c:formatCode>
                      <c:ptCount val="5"/>
                      <c:pt idx="0">
                        <c:v>5</c:v>
                      </c:pt>
                      <c:pt idx="1">
                        <c:v>11</c:v>
                      </c:pt>
                      <c:pt idx="2">
                        <c:v>19</c:v>
                      </c:pt>
                      <c:pt idx="3">
                        <c:v>26</c:v>
                      </c:pt>
                      <c:pt idx="4">
                        <c:v>34</c:v>
                      </c:pt>
                    </c:numCache>
                  </c:numRef>
                </c:val>
                <c:extLst xmlns:c15="http://schemas.microsoft.com/office/drawing/2012/chart">
                  <c:ext xmlns:c16="http://schemas.microsoft.com/office/drawing/2014/chart" uri="{C3380CC4-5D6E-409C-BE32-E72D297353CC}">
                    <c16:uniqueId val="{00000002-6AC7-43FA-A5BB-CD4D59E44782}"/>
                  </c:ext>
                </c:extLst>
              </c15:ser>
            </c15:filteredBarSeries>
          </c:ext>
        </c:extLst>
      </c:barChart>
      <c:catAx>
        <c:axId val="2773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3072"/>
        <c:crosses val="autoZero"/>
        <c:auto val="1"/>
        <c:lblAlgn val="ctr"/>
        <c:lblOffset val="100"/>
        <c:noMultiLvlLbl val="0"/>
      </c:catAx>
      <c:valAx>
        <c:axId val="277353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Heeft</a:t>
            </a:r>
            <a:r>
              <a:rPr lang="nl-BE" baseline="0"/>
              <a:t> website</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strRef>
              <c:f>Website!$B$13</c:f>
              <c:strCache>
                <c:ptCount val="1"/>
                <c:pt idx="0">
                  <c:v>%</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0"/>
                  <c:y val="9.77198697068403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0C-494B-B1FD-2D3039891D70}"/>
                </c:ext>
              </c:extLst>
            </c:dLbl>
            <c:dLbl>
              <c:idx val="1"/>
              <c:layout>
                <c:manualLayout>
                  <c:x val="0"/>
                  <c:y val="5.428881650380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0C-494B-B1FD-2D3039891D70}"/>
                </c:ext>
              </c:extLst>
            </c:dLbl>
            <c:dLbl>
              <c:idx val="2"/>
              <c:layout>
                <c:manualLayout>
                  <c:x val="-1.0253423684311403E-16"/>
                  <c:y val="5.428881650380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0C-494B-B1FD-2D3039891D7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Website!$A$14:$A$16</c:f>
              <c:numCache>
                <c:formatCode>General</c:formatCode>
                <c:ptCount val="3"/>
                <c:pt idx="0">
                  <c:v>2017</c:v>
                </c:pt>
                <c:pt idx="1">
                  <c:v>2018</c:v>
                </c:pt>
                <c:pt idx="2">
                  <c:v>2019</c:v>
                </c:pt>
              </c:numCache>
            </c:numRef>
          </c:cat>
          <c:val>
            <c:numRef>
              <c:f>Website!$B$14:$B$16</c:f>
              <c:numCache>
                <c:formatCode>0</c:formatCode>
                <c:ptCount val="3"/>
                <c:pt idx="0">
                  <c:v>87.107230000000001</c:v>
                </c:pt>
                <c:pt idx="1">
                  <c:v>87.834460000000007</c:v>
                </c:pt>
                <c:pt idx="2">
                  <c:v>89.721229999999991</c:v>
                </c:pt>
              </c:numCache>
            </c:numRef>
          </c:val>
          <c:smooth val="0"/>
          <c:extLst>
            <c:ext xmlns:c16="http://schemas.microsoft.com/office/drawing/2014/chart" uri="{C3380CC4-5D6E-409C-BE32-E72D297353CC}">
              <c16:uniqueId val="{00000004-7D0C-494B-B1FD-2D3039891D70}"/>
            </c:ext>
          </c:extLst>
        </c:ser>
        <c:dLbls>
          <c:showLegendKey val="0"/>
          <c:showVal val="1"/>
          <c:showCatName val="0"/>
          <c:showSerName val="0"/>
          <c:showPercent val="0"/>
          <c:showBubbleSize val="0"/>
        </c:dLbls>
        <c:marker val="1"/>
        <c:smooth val="0"/>
        <c:axId val="277350720"/>
        <c:axId val="277353072"/>
      </c:lineChart>
      <c:catAx>
        <c:axId val="2773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77353072"/>
        <c:crosses val="autoZero"/>
        <c:auto val="1"/>
        <c:lblAlgn val="ctr"/>
        <c:lblOffset val="100"/>
        <c:noMultiLvlLbl val="0"/>
      </c:catAx>
      <c:valAx>
        <c:axId val="27735307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77350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nl-BE"/>
              <a:t>Heeft</a:t>
            </a:r>
            <a:r>
              <a:rPr lang="nl-BE" baseline="0"/>
              <a:t> website</a:t>
            </a:r>
            <a:endParaRPr lang="nl-BE"/>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nl-BE"/>
        </a:p>
      </c:txPr>
    </c:title>
    <c:autoTitleDeleted val="0"/>
    <c:plotArea>
      <c:layout/>
      <c:barChart>
        <c:barDir val="col"/>
        <c:grouping val="clustered"/>
        <c:varyColors val="0"/>
        <c:ser>
          <c:idx val="0"/>
          <c:order val="0"/>
          <c:tx>
            <c:strRef>
              <c:f>Website!$A$32</c:f>
              <c:strCache>
                <c:ptCount val="1"/>
                <c:pt idx="0">
                  <c:v>2017</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Website!$B$31:$E$31</c:f>
              <c:strCache>
                <c:ptCount val="4"/>
                <c:pt idx="0">
                  <c:v>2 tot 9</c:v>
                </c:pt>
                <c:pt idx="1">
                  <c:v>10 tot 49</c:v>
                </c:pt>
                <c:pt idx="2">
                  <c:v>50 tot 249</c:v>
                </c:pt>
                <c:pt idx="3">
                  <c:v>250+</c:v>
                </c:pt>
              </c:strCache>
            </c:strRef>
          </c:cat>
          <c:val>
            <c:numRef>
              <c:f>Website!$B$32:$E$32</c:f>
              <c:numCache>
                <c:formatCode>0</c:formatCode>
                <c:ptCount val="4"/>
                <c:pt idx="1">
                  <c:v>85.668379999999999</c:v>
                </c:pt>
                <c:pt idx="2">
                  <c:v>93.113569999999996</c:v>
                </c:pt>
                <c:pt idx="3">
                  <c:v>99.187429999999992</c:v>
                </c:pt>
              </c:numCache>
            </c:numRef>
          </c:val>
          <c:extLst>
            <c:ext xmlns:c16="http://schemas.microsoft.com/office/drawing/2014/chart" uri="{C3380CC4-5D6E-409C-BE32-E72D297353CC}">
              <c16:uniqueId val="{00000000-3526-4AEE-BAEF-4D70C617ABDB}"/>
            </c:ext>
          </c:extLst>
        </c:ser>
        <c:ser>
          <c:idx val="2"/>
          <c:order val="2"/>
          <c:tx>
            <c:strRef>
              <c:f>Website!$A$34</c:f>
              <c:strCache>
                <c:ptCount val="1"/>
                <c:pt idx="0">
                  <c:v>2019</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Website!$B$31:$E$31</c:f>
              <c:strCache>
                <c:ptCount val="4"/>
                <c:pt idx="0">
                  <c:v>2 tot 9</c:v>
                </c:pt>
                <c:pt idx="1">
                  <c:v>10 tot 49</c:v>
                </c:pt>
                <c:pt idx="2">
                  <c:v>50 tot 249</c:v>
                </c:pt>
                <c:pt idx="3">
                  <c:v>250+</c:v>
                </c:pt>
              </c:strCache>
            </c:strRef>
          </c:cat>
          <c:val>
            <c:numRef>
              <c:f>Website!$B$34:$E$34</c:f>
              <c:numCache>
                <c:formatCode>0</c:formatCode>
                <c:ptCount val="4"/>
                <c:pt idx="0">
                  <c:v>66.489410000000007</c:v>
                </c:pt>
                <c:pt idx="1">
                  <c:v>88.333979999999997</c:v>
                </c:pt>
                <c:pt idx="2">
                  <c:v>95.813980000000001</c:v>
                </c:pt>
                <c:pt idx="3">
                  <c:v>98.879050000000007</c:v>
                </c:pt>
              </c:numCache>
            </c:numRef>
          </c:val>
          <c:extLst>
            <c:ext xmlns:c16="http://schemas.microsoft.com/office/drawing/2014/chart" uri="{C3380CC4-5D6E-409C-BE32-E72D297353CC}">
              <c16:uniqueId val="{00000002-3526-4AEE-BAEF-4D70C617ABDB}"/>
            </c:ext>
          </c:extLst>
        </c:ser>
        <c:dLbls>
          <c:showLegendKey val="0"/>
          <c:showVal val="1"/>
          <c:showCatName val="0"/>
          <c:showSerName val="0"/>
          <c:showPercent val="0"/>
          <c:showBubbleSize val="0"/>
        </c:dLbls>
        <c:gapWidth val="100"/>
        <c:overlap val="-24"/>
        <c:axId val="277350720"/>
        <c:axId val="277353072"/>
        <c:extLst>
          <c:ext xmlns:c15="http://schemas.microsoft.com/office/drawing/2012/chart" uri="{02D57815-91ED-43cb-92C2-25804820EDAC}">
            <c15:filteredBarSeries>
              <c15:ser>
                <c:idx val="1"/>
                <c:order val="1"/>
                <c:tx>
                  <c:strRef>
                    <c:extLst>
                      <c:ext uri="{02D57815-91ED-43cb-92C2-25804820EDAC}">
                        <c15:formulaRef>
                          <c15:sqref>Website!$A$33</c15:sqref>
                        </c15:formulaRef>
                      </c:ext>
                    </c:extLst>
                    <c:strCache>
                      <c:ptCount val="1"/>
                      <c:pt idx="0">
                        <c:v>2018</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Website!$B$31:$E$31</c15:sqref>
                        </c15:formulaRef>
                      </c:ext>
                    </c:extLst>
                    <c:strCache>
                      <c:ptCount val="4"/>
                      <c:pt idx="0">
                        <c:v>2 tot 9</c:v>
                      </c:pt>
                      <c:pt idx="1">
                        <c:v>10 tot 49</c:v>
                      </c:pt>
                      <c:pt idx="2">
                        <c:v>50 tot 249</c:v>
                      </c:pt>
                      <c:pt idx="3">
                        <c:v>250+</c:v>
                      </c:pt>
                    </c:strCache>
                  </c:strRef>
                </c:cat>
                <c:val>
                  <c:numRef>
                    <c:extLst>
                      <c:ext uri="{02D57815-91ED-43cb-92C2-25804820EDAC}">
                        <c15:formulaRef>
                          <c15:sqref>Website!$B$33:$E$33</c15:sqref>
                        </c15:formulaRef>
                      </c:ext>
                    </c:extLst>
                    <c:numCache>
                      <c:formatCode>0</c:formatCode>
                      <c:ptCount val="4"/>
                      <c:pt idx="0">
                        <c:v>65.825749999999999</c:v>
                      </c:pt>
                      <c:pt idx="1">
                        <c:v>86.027820000000006</c:v>
                      </c:pt>
                      <c:pt idx="2">
                        <c:v>95.828389999999999</c:v>
                      </c:pt>
                      <c:pt idx="3">
                        <c:v>98.349410000000006</c:v>
                      </c:pt>
                    </c:numCache>
                  </c:numRef>
                </c:val>
                <c:extLst>
                  <c:ext xmlns:c16="http://schemas.microsoft.com/office/drawing/2014/chart" uri="{C3380CC4-5D6E-409C-BE32-E72D297353CC}">
                    <c16:uniqueId val="{00000001-3526-4AEE-BAEF-4D70C617ABDB}"/>
                  </c:ext>
                </c:extLst>
              </c15:ser>
            </c15:filteredBarSeries>
          </c:ext>
        </c:extLst>
      </c:barChart>
      <c:catAx>
        <c:axId val="2773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3072"/>
        <c:crosses val="autoZero"/>
        <c:auto val="1"/>
        <c:lblAlgn val="ctr"/>
        <c:lblOffset val="100"/>
        <c:noMultiLvlLbl val="0"/>
      </c:catAx>
      <c:valAx>
        <c:axId val="2773530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Gebruikt</a:t>
            </a:r>
            <a:r>
              <a:rPr lang="nl-BE" baseline="0"/>
              <a:t> sociale media</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strRef>
              <c:f>'Sociale media'!$B$13</c:f>
              <c:strCache>
                <c:ptCount val="1"/>
                <c:pt idx="0">
                  <c:v>%</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2.7964205816555323E-3"/>
                  <c:y val="7.05754614549403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71-49FE-B7F6-82ECA7BF54B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'Sociale media'!$A$14:$A$15</c:f>
              <c:numCache>
                <c:formatCode>General</c:formatCode>
                <c:ptCount val="2"/>
                <c:pt idx="0">
                  <c:v>2017</c:v>
                </c:pt>
                <c:pt idx="1">
                  <c:v>2019</c:v>
                </c:pt>
              </c:numCache>
            </c:numRef>
          </c:cat>
          <c:val>
            <c:numRef>
              <c:f>'Sociale media'!$B$14:$B$15</c:f>
              <c:numCache>
                <c:formatCode>0</c:formatCode>
                <c:ptCount val="2"/>
                <c:pt idx="0">
                  <c:v>59.247380000000007</c:v>
                </c:pt>
                <c:pt idx="1">
                  <c:v>72.144739999999999</c:v>
                </c:pt>
              </c:numCache>
            </c:numRef>
          </c:val>
          <c:smooth val="0"/>
          <c:extLst>
            <c:ext xmlns:c16="http://schemas.microsoft.com/office/drawing/2014/chart" uri="{C3380CC4-5D6E-409C-BE32-E72D297353CC}">
              <c16:uniqueId val="{00000003-2671-49FE-B7F6-82ECA7BF54B8}"/>
            </c:ext>
          </c:extLst>
        </c:ser>
        <c:dLbls>
          <c:showLegendKey val="0"/>
          <c:showVal val="1"/>
          <c:showCatName val="0"/>
          <c:showSerName val="0"/>
          <c:showPercent val="0"/>
          <c:showBubbleSize val="0"/>
        </c:dLbls>
        <c:marker val="1"/>
        <c:smooth val="0"/>
        <c:axId val="277350720"/>
        <c:axId val="277353072"/>
      </c:lineChart>
      <c:catAx>
        <c:axId val="2773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77353072"/>
        <c:crosses val="autoZero"/>
        <c:auto val="1"/>
        <c:lblAlgn val="ctr"/>
        <c:lblOffset val="100"/>
        <c:noMultiLvlLbl val="0"/>
      </c:catAx>
      <c:valAx>
        <c:axId val="27735307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77350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nl-BE"/>
              <a:t>Gebruikt sociale media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nl-BE"/>
        </a:p>
      </c:txPr>
    </c:title>
    <c:autoTitleDeleted val="0"/>
    <c:plotArea>
      <c:layout/>
      <c:barChart>
        <c:barDir val="col"/>
        <c:grouping val="clustered"/>
        <c:varyColors val="0"/>
        <c:ser>
          <c:idx val="0"/>
          <c:order val="0"/>
          <c:tx>
            <c:strRef>
              <c:f>'Sociale media'!$A$33</c:f>
              <c:strCache>
                <c:ptCount val="1"/>
                <c:pt idx="0">
                  <c:v>2017</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'Sociale media'!$B$32:$E$32</c:f>
              <c:strCache>
                <c:ptCount val="4"/>
                <c:pt idx="0">
                  <c:v>2 tot 9</c:v>
                </c:pt>
                <c:pt idx="1">
                  <c:v>10 tot 49</c:v>
                </c:pt>
                <c:pt idx="2">
                  <c:v>50 tot 249</c:v>
                </c:pt>
                <c:pt idx="3">
                  <c:v>250+</c:v>
                </c:pt>
              </c:strCache>
            </c:strRef>
          </c:cat>
          <c:val>
            <c:numRef>
              <c:f>'Sociale media'!$B$33:$E$33</c:f>
              <c:numCache>
                <c:formatCode>0</c:formatCode>
                <c:ptCount val="4"/>
                <c:pt idx="1">
                  <c:v>57.076090000000001</c:v>
                </c:pt>
                <c:pt idx="2">
                  <c:v>65.862210000000005</c:v>
                </c:pt>
                <c:pt idx="3">
                  <c:v>89.662719999999993</c:v>
                </c:pt>
              </c:numCache>
            </c:numRef>
          </c:val>
          <c:extLst>
            <c:ext xmlns:c16="http://schemas.microsoft.com/office/drawing/2014/chart" uri="{C3380CC4-5D6E-409C-BE32-E72D297353CC}">
              <c16:uniqueId val="{00000000-3FE4-4E18-A6AB-536D8EE5521F}"/>
            </c:ext>
          </c:extLst>
        </c:ser>
        <c:ser>
          <c:idx val="1"/>
          <c:order val="1"/>
          <c:tx>
            <c:strRef>
              <c:f>'Sociale media'!$A$34</c:f>
              <c:strCache>
                <c:ptCount val="1"/>
                <c:pt idx="0">
                  <c:v>2019</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'Sociale media'!$B$32:$E$32</c:f>
              <c:strCache>
                <c:ptCount val="4"/>
                <c:pt idx="0">
                  <c:v>2 tot 9</c:v>
                </c:pt>
                <c:pt idx="1">
                  <c:v>10 tot 49</c:v>
                </c:pt>
                <c:pt idx="2">
                  <c:v>50 tot 249</c:v>
                </c:pt>
                <c:pt idx="3">
                  <c:v>250+</c:v>
                </c:pt>
              </c:strCache>
            </c:strRef>
          </c:cat>
          <c:val>
            <c:numRef>
              <c:f>'Sociale media'!$B$34:$E$34</c:f>
              <c:numCache>
                <c:formatCode>0</c:formatCode>
                <c:ptCount val="4"/>
                <c:pt idx="0">
                  <c:v>52.911240000000006</c:v>
                </c:pt>
                <c:pt idx="1">
                  <c:v>70.148539999999997</c:v>
                </c:pt>
                <c:pt idx="2">
                  <c:v>79.0792</c:v>
                </c:pt>
                <c:pt idx="3">
                  <c:v>93.64913</c:v>
                </c:pt>
              </c:numCache>
            </c:numRef>
          </c:val>
          <c:extLst>
            <c:ext xmlns:c16="http://schemas.microsoft.com/office/drawing/2014/chart" uri="{C3380CC4-5D6E-409C-BE32-E72D297353CC}">
              <c16:uniqueId val="{00000002-3FE4-4E18-A6AB-536D8EE5521F}"/>
            </c:ext>
          </c:extLst>
        </c:ser>
        <c:dLbls>
          <c:showLegendKey val="0"/>
          <c:showVal val="1"/>
          <c:showCatName val="0"/>
          <c:showSerName val="0"/>
          <c:showPercent val="0"/>
          <c:showBubbleSize val="0"/>
        </c:dLbls>
        <c:gapWidth val="100"/>
        <c:overlap val="-24"/>
        <c:axId val="277350720"/>
        <c:axId val="277353072"/>
        <c:extLst/>
      </c:barChart>
      <c:catAx>
        <c:axId val="2773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3072"/>
        <c:crosses val="autoZero"/>
        <c:auto val="1"/>
        <c:lblAlgn val="ctr"/>
        <c:lblOffset val="100"/>
        <c:noMultiLvlLbl val="0"/>
      </c:catAx>
      <c:valAx>
        <c:axId val="2773530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Koopt</a:t>
            </a:r>
            <a:r>
              <a:rPr lang="nl-BE" baseline="0"/>
              <a:t> cloudcomputingdiensten</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strRef>
              <c:f>'Cloud computing'!$B$13</c:f>
              <c:strCache>
                <c:ptCount val="1"/>
                <c:pt idx="0">
                  <c:v>%</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2.7964205816555067E-3"/>
                  <c:y val="6.51465798045602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92-4EED-A0B4-35435B89D4CC}"/>
                </c:ext>
              </c:extLst>
            </c:dLbl>
            <c:dLbl>
              <c:idx val="1"/>
              <c:layout>
                <c:manualLayout>
                  <c:x val="0"/>
                  <c:y val="8.1433224755700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92-4EED-A0B4-35435B89D4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'Cloud computing'!$A$14:$A$16</c:f>
              <c:numCache>
                <c:formatCode>General</c:formatCode>
                <c:ptCount val="3"/>
                <c:pt idx="0">
                  <c:v>2016</c:v>
                </c:pt>
                <c:pt idx="1">
                  <c:v>2017</c:v>
                </c:pt>
                <c:pt idx="2">
                  <c:v>2018</c:v>
                </c:pt>
              </c:numCache>
            </c:numRef>
          </c:cat>
          <c:val>
            <c:numRef>
              <c:f>'Cloud computing'!$B$14:$B$16</c:f>
              <c:numCache>
                <c:formatCode>0</c:formatCode>
                <c:ptCount val="3"/>
                <c:pt idx="0">
                  <c:v>30.736449999999998</c:v>
                </c:pt>
                <c:pt idx="1">
                  <c:v>44.743459999999999</c:v>
                </c:pt>
                <c:pt idx="2">
                  <c:v>43.968180000000004</c:v>
                </c:pt>
              </c:numCache>
            </c:numRef>
          </c:val>
          <c:smooth val="0"/>
          <c:extLst>
            <c:ext xmlns:c16="http://schemas.microsoft.com/office/drawing/2014/chart" uri="{C3380CC4-5D6E-409C-BE32-E72D297353CC}">
              <c16:uniqueId val="{00000001-E992-4EED-A0B4-35435B89D4CC}"/>
            </c:ext>
          </c:extLst>
        </c:ser>
        <c:dLbls>
          <c:showLegendKey val="0"/>
          <c:showVal val="1"/>
          <c:showCatName val="0"/>
          <c:showSerName val="0"/>
          <c:showPercent val="0"/>
          <c:showBubbleSize val="0"/>
        </c:dLbls>
        <c:marker val="1"/>
        <c:smooth val="0"/>
        <c:axId val="277350720"/>
        <c:axId val="277353072"/>
      </c:lineChart>
      <c:catAx>
        <c:axId val="2773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77353072"/>
        <c:crosses val="autoZero"/>
        <c:auto val="1"/>
        <c:lblAlgn val="ctr"/>
        <c:lblOffset val="100"/>
        <c:noMultiLvlLbl val="0"/>
      </c:catAx>
      <c:valAx>
        <c:axId val="27735307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77350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nl-BE"/>
              <a:t>Koopt</a:t>
            </a:r>
            <a:r>
              <a:rPr lang="nl-BE" baseline="0"/>
              <a:t> cloudcomputingdiensten</a:t>
            </a:r>
            <a:endParaRPr lang="nl-BE"/>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nl-BE"/>
        </a:p>
      </c:txPr>
    </c:title>
    <c:autoTitleDeleted val="0"/>
    <c:plotArea>
      <c:layout/>
      <c:barChart>
        <c:barDir val="col"/>
        <c:grouping val="clustered"/>
        <c:varyColors val="0"/>
        <c:ser>
          <c:idx val="0"/>
          <c:order val="0"/>
          <c:tx>
            <c:strRef>
              <c:f>'Cloud computing'!$A$33</c:f>
              <c:strCache>
                <c:ptCount val="1"/>
                <c:pt idx="0">
                  <c:v>2016</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'Cloud computing'!$B$32:$E$32</c:f>
              <c:strCache>
                <c:ptCount val="4"/>
                <c:pt idx="0">
                  <c:v>2 tot 9</c:v>
                </c:pt>
                <c:pt idx="1">
                  <c:v>10 tot 49</c:v>
                </c:pt>
                <c:pt idx="2">
                  <c:v>50 tot 249</c:v>
                </c:pt>
                <c:pt idx="3">
                  <c:v>250+</c:v>
                </c:pt>
              </c:strCache>
            </c:strRef>
          </c:cat>
          <c:val>
            <c:numRef>
              <c:f>'Cloud computing'!$B$33:$E$33</c:f>
              <c:numCache>
                <c:formatCode>0</c:formatCode>
                <c:ptCount val="4"/>
                <c:pt idx="1">
                  <c:v>27.552500000000002</c:v>
                </c:pt>
                <c:pt idx="2">
                  <c:v>42.055150000000005</c:v>
                </c:pt>
                <c:pt idx="3">
                  <c:v>68.248390000000001</c:v>
                </c:pt>
              </c:numCache>
            </c:numRef>
          </c:val>
          <c:extLst>
            <c:ext xmlns:c16="http://schemas.microsoft.com/office/drawing/2014/chart" uri="{C3380CC4-5D6E-409C-BE32-E72D297353CC}">
              <c16:uniqueId val="{00000000-28B5-43E7-999E-78C52EBC6E66}"/>
            </c:ext>
          </c:extLst>
        </c:ser>
        <c:ser>
          <c:idx val="2"/>
          <c:order val="2"/>
          <c:tx>
            <c:strRef>
              <c:f>'Cloud computing'!$A$35</c:f>
              <c:strCache>
                <c:ptCount val="1"/>
                <c:pt idx="0">
                  <c:v>2018</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'Cloud computing'!$B$32:$E$32</c:f>
              <c:strCache>
                <c:ptCount val="4"/>
                <c:pt idx="0">
                  <c:v>2 tot 9</c:v>
                </c:pt>
                <c:pt idx="1">
                  <c:v>10 tot 49</c:v>
                </c:pt>
                <c:pt idx="2">
                  <c:v>50 tot 249</c:v>
                </c:pt>
                <c:pt idx="3">
                  <c:v>250+</c:v>
                </c:pt>
              </c:strCache>
            </c:strRef>
          </c:cat>
          <c:val>
            <c:numRef>
              <c:f>'Cloud computing'!$B$35:$E$35</c:f>
              <c:numCache>
                <c:formatCode>0</c:formatCode>
                <c:ptCount val="4"/>
                <c:pt idx="0">
                  <c:v>26.169219999999999</c:v>
                </c:pt>
                <c:pt idx="1">
                  <c:v>39.786969999999997</c:v>
                </c:pt>
                <c:pt idx="2">
                  <c:v>59.799080000000004</c:v>
                </c:pt>
                <c:pt idx="3">
                  <c:v>81.110219999999998</c:v>
                </c:pt>
              </c:numCache>
            </c:numRef>
          </c:val>
          <c:extLst>
            <c:ext xmlns:c16="http://schemas.microsoft.com/office/drawing/2014/chart" uri="{C3380CC4-5D6E-409C-BE32-E72D297353CC}">
              <c16:uniqueId val="{00000002-28B5-43E7-999E-78C52EBC6E66}"/>
            </c:ext>
          </c:extLst>
        </c:ser>
        <c:dLbls>
          <c:showLegendKey val="0"/>
          <c:showVal val="1"/>
          <c:showCatName val="0"/>
          <c:showSerName val="0"/>
          <c:showPercent val="0"/>
          <c:showBubbleSize val="0"/>
        </c:dLbls>
        <c:gapWidth val="100"/>
        <c:overlap val="-24"/>
        <c:axId val="277350720"/>
        <c:axId val="277353072"/>
        <c:extLst>
          <c:ext xmlns:c15="http://schemas.microsoft.com/office/drawing/2012/chart" uri="{02D57815-91ED-43cb-92C2-25804820EDAC}">
            <c15:filteredBarSeries>
              <c15:ser>
                <c:idx val="1"/>
                <c:order val="1"/>
                <c:tx>
                  <c:strRef>
                    <c:extLst>
                      <c:ext uri="{02D57815-91ED-43cb-92C2-25804820EDAC}">
                        <c15:formulaRef>
                          <c15:sqref>'Cloud computing'!$A$34</c15:sqref>
                        </c15:formulaRef>
                      </c:ext>
                    </c:extLst>
                    <c:strCache>
                      <c:ptCount val="1"/>
                      <c:pt idx="0">
                        <c:v>2017</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'Cloud computing'!$B$32:$E$32</c15:sqref>
                        </c15:formulaRef>
                      </c:ext>
                    </c:extLst>
                    <c:strCache>
                      <c:ptCount val="4"/>
                      <c:pt idx="0">
                        <c:v>2 tot 9</c:v>
                      </c:pt>
                      <c:pt idx="1">
                        <c:v>10 tot 49</c:v>
                      </c:pt>
                      <c:pt idx="2">
                        <c:v>50 tot 249</c:v>
                      </c:pt>
                      <c:pt idx="3">
                        <c:v>250+</c:v>
                      </c:pt>
                    </c:strCache>
                  </c:strRef>
                </c:cat>
                <c:val>
                  <c:numRef>
                    <c:extLst>
                      <c:ext uri="{02D57815-91ED-43cb-92C2-25804820EDAC}">
                        <c15:formulaRef>
                          <c15:sqref>'Cloud computing'!$B$34:$E$34</c15:sqref>
                        </c15:formulaRef>
                      </c:ext>
                    </c:extLst>
                    <c:numCache>
                      <c:formatCode>0</c:formatCode>
                      <c:ptCount val="4"/>
                      <c:pt idx="1">
                        <c:v>42.558309999999999</c:v>
                      </c:pt>
                      <c:pt idx="2">
                        <c:v>50.657470000000004</c:v>
                      </c:pt>
                      <c:pt idx="3">
                        <c:v>79.049869999999999</c:v>
                      </c:pt>
                    </c:numCache>
                  </c:numRef>
                </c:val>
                <c:extLst>
                  <c:ext xmlns:c16="http://schemas.microsoft.com/office/drawing/2014/chart" uri="{C3380CC4-5D6E-409C-BE32-E72D297353CC}">
                    <c16:uniqueId val="{00000001-28B5-43E7-999E-78C52EBC6E66}"/>
                  </c:ext>
                </c:extLst>
              </c15:ser>
            </c15:filteredBarSeries>
          </c:ext>
        </c:extLst>
      </c:barChart>
      <c:catAx>
        <c:axId val="2773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3072"/>
        <c:crosses val="autoZero"/>
        <c:auto val="1"/>
        <c:lblAlgn val="ctr"/>
        <c:lblOffset val="100"/>
        <c:noMultiLvlLbl val="0"/>
      </c:catAx>
      <c:valAx>
        <c:axId val="2773530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nl-BE"/>
              <a:t>Gebruikt 3D-printing</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nl-BE"/>
        </a:p>
      </c:txPr>
    </c:title>
    <c:autoTitleDeleted val="0"/>
    <c:plotArea>
      <c:layout/>
      <c:barChart>
        <c:barDir val="col"/>
        <c:grouping val="clustered"/>
        <c:varyColors val="0"/>
        <c:ser>
          <c:idx val="0"/>
          <c:order val="0"/>
          <c:tx>
            <c:strRef>
              <c:f>'3D-printing'!$A$14</c:f>
              <c:strCache>
                <c:ptCount val="1"/>
                <c:pt idx="0">
                  <c:v>2018</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'3D-printing'!$B$13:$F$13</c:f>
              <c:strCache>
                <c:ptCount val="5"/>
                <c:pt idx="0">
                  <c:v>10+</c:v>
                </c:pt>
                <c:pt idx="1">
                  <c:v>2 tot 9</c:v>
                </c:pt>
                <c:pt idx="2">
                  <c:v>10 tot 49</c:v>
                </c:pt>
                <c:pt idx="3">
                  <c:v>50 tot 249</c:v>
                </c:pt>
                <c:pt idx="4">
                  <c:v>250+</c:v>
                </c:pt>
              </c:strCache>
            </c:strRef>
          </c:cat>
          <c:val>
            <c:numRef>
              <c:f>'3D-printing'!$B$14:$F$14</c:f>
              <c:numCache>
                <c:formatCode>0</c:formatCode>
                <c:ptCount val="5"/>
                <c:pt idx="0">
                  <c:v>5.96096</c:v>
                </c:pt>
                <c:pt idx="1">
                  <c:v>2.5954299999999999</c:v>
                </c:pt>
                <c:pt idx="2">
                  <c:v>5.1302099999999999</c:v>
                </c:pt>
                <c:pt idx="3">
                  <c:v>8.549809999999999</c:v>
                </c:pt>
                <c:pt idx="4">
                  <c:v>16.010300000000001</c:v>
                </c:pt>
              </c:numCache>
            </c:numRef>
          </c:val>
          <c:extLst>
            <c:ext xmlns:c16="http://schemas.microsoft.com/office/drawing/2014/chart" uri="{C3380CC4-5D6E-409C-BE32-E72D297353CC}">
              <c16:uniqueId val="{00000000-C95C-4F2D-AC17-F8CF9919B7E0}"/>
            </c:ext>
          </c:extLst>
        </c:ser>
        <c:dLbls>
          <c:showLegendKey val="0"/>
          <c:showVal val="1"/>
          <c:showCatName val="0"/>
          <c:showSerName val="0"/>
          <c:showPercent val="0"/>
          <c:showBubbleSize val="0"/>
        </c:dLbls>
        <c:gapWidth val="100"/>
        <c:overlap val="-24"/>
        <c:axId val="277350720"/>
        <c:axId val="277353072"/>
        <c:extLst/>
      </c:barChart>
      <c:catAx>
        <c:axId val="2773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3072"/>
        <c:crosses val="autoZero"/>
        <c:auto val="1"/>
        <c:lblAlgn val="ctr"/>
        <c:lblOffset val="100"/>
        <c:noMultiLvlLbl val="0"/>
      </c:catAx>
      <c:valAx>
        <c:axId val="2773530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0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nl-BE"/>
              <a:t>Analyseert big data naar bron data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nl-BE"/>
        </a:p>
      </c:txPr>
    </c:title>
    <c:autoTitleDeleted val="0"/>
    <c:plotArea>
      <c:layout/>
      <c:barChart>
        <c:barDir val="col"/>
        <c:grouping val="clustered"/>
        <c:varyColors val="0"/>
        <c:ser>
          <c:idx val="0"/>
          <c:order val="0"/>
          <c:tx>
            <c:strRef>
              <c:f>'Big data'!$B$32</c:f>
              <c:strCache>
                <c:ptCount val="1"/>
                <c:pt idx="0">
                  <c:v>2016</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'Big data'!$A$33:$A$36</c:f>
              <c:strCache>
                <c:ptCount val="4"/>
                <c:pt idx="0">
                  <c:v>Slimme apparaten of sensoren</c:v>
                </c:pt>
                <c:pt idx="1">
                  <c:v>Geolocatie van draagbare toestellen</c:v>
                </c:pt>
                <c:pt idx="2">
                  <c:v>Sociale media</c:v>
                </c:pt>
                <c:pt idx="3">
                  <c:v>Andere bronnen</c:v>
                </c:pt>
              </c:strCache>
            </c:strRef>
          </c:cat>
          <c:val>
            <c:numRef>
              <c:f>'Big data'!$B$33:$B$36</c:f>
              <c:numCache>
                <c:formatCode>General</c:formatCode>
                <c:ptCount val="4"/>
                <c:pt idx="0">
                  <c:v>6</c:v>
                </c:pt>
                <c:pt idx="1">
                  <c:v>8</c:v>
                </c:pt>
                <c:pt idx="2">
                  <c:v>7</c:v>
                </c:pt>
                <c:pt idx="3">
                  <c:v>4</c:v>
                </c:pt>
              </c:numCache>
            </c:numRef>
          </c:val>
          <c:extLst>
            <c:ext xmlns:c16="http://schemas.microsoft.com/office/drawing/2014/chart" uri="{C3380CC4-5D6E-409C-BE32-E72D297353CC}">
              <c16:uniqueId val="{00000000-2C45-4DA3-A7A3-E651A2CF64C2}"/>
            </c:ext>
          </c:extLst>
        </c:ser>
        <c:ser>
          <c:idx val="1"/>
          <c:order val="1"/>
          <c:tx>
            <c:strRef>
              <c:f>'Big data'!$C$32</c:f>
              <c:strCache>
                <c:ptCount val="1"/>
                <c:pt idx="0">
                  <c:v>2018</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'Big data'!$A$33:$A$36</c:f>
              <c:strCache>
                <c:ptCount val="4"/>
                <c:pt idx="0">
                  <c:v>Slimme apparaten of sensoren</c:v>
                </c:pt>
                <c:pt idx="1">
                  <c:v>Geolocatie van draagbare toestellen</c:v>
                </c:pt>
                <c:pt idx="2">
                  <c:v>Sociale media</c:v>
                </c:pt>
                <c:pt idx="3">
                  <c:v>Andere bronnen</c:v>
                </c:pt>
              </c:strCache>
            </c:strRef>
          </c:cat>
          <c:val>
            <c:numRef>
              <c:f>'Big data'!$C$33:$C$36</c:f>
              <c:numCache>
                <c:formatCode>General</c:formatCode>
                <c:ptCount val="4"/>
                <c:pt idx="0">
                  <c:v>8</c:v>
                </c:pt>
                <c:pt idx="1">
                  <c:v>9</c:v>
                </c:pt>
                <c:pt idx="2">
                  <c:v>9</c:v>
                </c:pt>
                <c:pt idx="3">
                  <c:v>6</c:v>
                </c:pt>
              </c:numCache>
            </c:numRef>
          </c:val>
          <c:extLst xmlns:c15="http://schemas.microsoft.com/office/drawing/2012/chart">
            <c:ext xmlns:c16="http://schemas.microsoft.com/office/drawing/2014/chart" uri="{C3380CC4-5D6E-409C-BE32-E72D297353CC}">
              <c16:uniqueId val="{00000002-2C45-4DA3-A7A3-E651A2CF64C2}"/>
            </c:ext>
          </c:extLst>
        </c:ser>
        <c:dLbls>
          <c:showLegendKey val="0"/>
          <c:showVal val="1"/>
          <c:showCatName val="0"/>
          <c:showSerName val="0"/>
          <c:showPercent val="0"/>
          <c:showBubbleSize val="0"/>
        </c:dLbls>
        <c:gapWidth val="100"/>
        <c:overlap val="-24"/>
        <c:axId val="277350720"/>
        <c:axId val="277353072"/>
        <c:extLst/>
      </c:barChart>
      <c:catAx>
        <c:axId val="2773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3072"/>
        <c:crosses val="autoZero"/>
        <c:auto val="1"/>
        <c:lblAlgn val="ctr"/>
        <c:lblOffset val="100"/>
        <c:noMultiLvlLbl val="0"/>
      </c:catAx>
      <c:valAx>
        <c:axId val="2773530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nl-BE"/>
              <a:t>Analyseert big data naar tewerkstelling</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nl-BE"/>
        </a:p>
      </c:txPr>
    </c:title>
    <c:autoTitleDeleted val="0"/>
    <c:plotArea>
      <c:layout/>
      <c:barChart>
        <c:barDir val="col"/>
        <c:grouping val="clustered"/>
        <c:varyColors val="0"/>
        <c:ser>
          <c:idx val="0"/>
          <c:order val="0"/>
          <c:tx>
            <c:strRef>
              <c:f>'Big data'!$A$14</c:f>
              <c:strCache>
                <c:ptCount val="1"/>
                <c:pt idx="0">
                  <c:v>2016</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'Big data'!$B$13:$F$13</c:f>
              <c:strCache>
                <c:ptCount val="5"/>
                <c:pt idx="0">
                  <c:v>10+</c:v>
                </c:pt>
                <c:pt idx="1">
                  <c:v>2-9</c:v>
                </c:pt>
                <c:pt idx="2">
                  <c:v>10-49</c:v>
                </c:pt>
                <c:pt idx="3">
                  <c:v>50-249</c:v>
                </c:pt>
                <c:pt idx="4">
                  <c:v>250+</c:v>
                </c:pt>
              </c:strCache>
            </c:strRef>
          </c:cat>
          <c:val>
            <c:numRef>
              <c:f>'Big data'!$B$14:$F$14</c:f>
              <c:numCache>
                <c:formatCode>0</c:formatCode>
                <c:ptCount val="5"/>
                <c:pt idx="0">
                  <c:v>16.50536</c:v>
                </c:pt>
                <c:pt idx="2">
                  <c:v>14.121049999999999</c:v>
                </c:pt>
                <c:pt idx="3">
                  <c:v>25.46547</c:v>
                </c:pt>
                <c:pt idx="4">
                  <c:v>42.161059999999999</c:v>
                </c:pt>
              </c:numCache>
            </c:numRef>
          </c:val>
          <c:extLst>
            <c:ext xmlns:c16="http://schemas.microsoft.com/office/drawing/2014/chart" uri="{C3380CC4-5D6E-409C-BE32-E72D297353CC}">
              <c16:uniqueId val="{00000000-676F-4572-98C3-7A080A9548A0}"/>
            </c:ext>
          </c:extLst>
        </c:ser>
        <c:ser>
          <c:idx val="1"/>
          <c:order val="1"/>
          <c:tx>
            <c:strRef>
              <c:f>'Big data'!$A$15</c:f>
              <c:strCache>
                <c:ptCount val="1"/>
                <c:pt idx="0">
                  <c:v>2018</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'Big data'!$B$13:$F$13</c:f>
              <c:strCache>
                <c:ptCount val="5"/>
                <c:pt idx="0">
                  <c:v>10+</c:v>
                </c:pt>
                <c:pt idx="1">
                  <c:v>2-9</c:v>
                </c:pt>
                <c:pt idx="2">
                  <c:v>10-49</c:v>
                </c:pt>
                <c:pt idx="3">
                  <c:v>50-249</c:v>
                </c:pt>
                <c:pt idx="4">
                  <c:v>250+</c:v>
                </c:pt>
              </c:strCache>
            </c:strRef>
          </c:cat>
          <c:val>
            <c:numRef>
              <c:f>'Big data'!$B$15:$F$15</c:f>
              <c:numCache>
                <c:formatCode>0</c:formatCode>
                <c:ptCount val="5"/>
                <c:pt idx="0">
                  <c:v>20.768460000000001</c:v>
                </c:pt>
                <c:pt idx="1">
                  <c:v>10.756979999999999</c:v>
                </c:pt>
                <c:pt idx="2">
                  <c:v>16.956389999999999</c:v>
                </c:pt>
                <c:pt idx="3">
                  <c:v>34.754629999999999</c:v>
                </c:pt>
                <c:pt idx="4">
                  <c:v>56.776110000000003</c:v>
                </c:pt>
              </c:numCache>
            </c:numRef>
          </c:val>
          <c:extLst xmlns:c15="http://schemas.microsoft.com/office/drawing/2012/chart">
            <c:ext xmlns:c16="http://schemas.microsoft.com/office/drawing/2014/chart" uri="{C3380CC4-5D6E-409C-BE32-E72D297353CC}">
              <c16:uniqueId val="{00000001-676F-4572-98C3-7A080A9548A0}"/>
            </c:ext>
          </c:extLst>
        </c:ser>
        <c:dLbls>
          <c:showLegendKey val="0"/>
          <c:showVal val="1"/>
          <c:showCatName val="0"/>
          <c:showSerName val="0"/>
          <c:showPercent val="0"/>
          <c:showBubbleSize val="0"/>
        </c:dLbls>
        <c:gapWidth val="100"/>
        <c:overlap val="-24"/>
        <c:axId val="277350720"/>
        <c:axId val="277353072"/>
        <c:extLst/>
      </c:barChart>
      <c:catAx>
        <c:axId val="2773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3072"/>
        <c:crosses val="autoZero"/>
        <c:auto val="1"/>
        <c:lblAlgn val="ctr"/>
        <c:lblOffset val="100"/>
        <c:noMultiLvlLbl val="0"/>
      </c:catAx>
      <c:valAx>
        <c:axId val="2773530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nl-BE"/>
              <a:t>Snelste vaste internetconnectie in Mbit/s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nl-BE"/>
        </a:p>
      </c:txPr>
    </c:title>
    <c:autoTitleDeleted val="0"/>
    <c:plotArea>
      <c:layout/>
      <c:barChart>
        <c:barDir val="col"/>
        <c:grouping val="stacked"/>
        <c:varyColors val="0"/>
        <c:ser>
          <c:idx val="0"/>
          <c:order val="0"/>
          <c:tx>
            <c:strRef>
              <c:f>Internetsnelheid!$A$37</c:f>
              <c:strCache>
                <c:ptCount val="1"/>
                <c:pt idx="0">
                  <c:v>&lt; 2 Mbit/s</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Internetsnelheid!$B$36:$E$36</c:f>
              <c:strCache>
                <c:ptCount val="4"/>
                <c:pt idx="0">
                  <c:v>2-9</c:v>
                </c:pt>
                <c:pt idx="1">
                  <c:v>10-49</c:v>
                </c:pt>
                <c:pt idx="2">
                  <c:v>50-249</c:v>
                </c:pt>
                <c:pt idx="3">
                  <c:v>250+</c:v>
                </c:pt>
              </c:strCache>
            </c:strRef>
          </c:cat>
          <c:val>
            <c:numRef>
              <c:f>Internetsnelheid!$B$37:$E$37</c:f>
              <c:numCache>
                <c:formatCode>0</c:formatCode>
                <c:ptCount val="4"/>
                <c:pt idx="0">
                  <c:v>15.61117</c:v>
                </c:pt>
                <c:pt idx="1">
                  <c:v>7.0535200000000007</c:v>
                </c:pt>
                <c:pt idx="2">
                  <c:v>3.04786</c:v>
                </c:pt>
                <c:pt idx="3">
                  <c:v>1.19747</c:v>
                </c:pt>
              </c:numCache>
            </c:numRef>
          </c:val>
          <c:extLst>
            <c:ext xmlns:c16="http://schemas.microsoft.com/office/drawing/2014/chart" uri="{C3380CC4-5D6E-409C-BE32-E72D297353CC}">
              <c16:uniqueId val="{00000000-3C41-467E-96C1-84992D72A366}"/>
            </c:ext>
          </c:extLst>
        </c:ser>
        <c:ser>
          <c:idx val="1"/>
          <c:order val="1"/>
          <c:tx>
            <c:strRef>
              <c:f>Internetsnelheid!$A$38</c:f>
              <c:strCache>
                <c:ptCount val="1"/>
                <c:pt idx="0">
                  <c:v>2-10 Mbit/s</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dLbl>
              <c:idx val="2"/>
              <c:layout>
                <c:manualLayout>
                  <c:x val="6.01851851851850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C41-467E-96C1-84992D72A366}"/>
                </c:ext>
              </c:extLst>
            </c:dLbl>
            <c:dLbl>
              <c:idx val="3"/>
              <c:layout>
                <c:manualLayout>
                  <c:x val="6.25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C41-467E-96C1-84992D72A3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Internetsnelheid!$B$36:$E$36</c:f>
              <c:strCache>
                <c:ptCount val="4"/>
                <c:pt idx="0">
                  <c:v>2-9</c:v>
                </c:pt>
                <c:pt idx="1">
                  <c:v>10-49</c:v>
                </c:pt>
                <c:pt idx="2">
                  <c:v>50-249</c:v>
                </c:pt>
                <c:pt idx="3">
                  <c:v>250+</c:v>
                </c:pt>
              </c:strCache>
            </c:strRef>
          </c:cat>
          <c:val>
            <c:numRef>
              <c:f>Internetsnelheid!$B$38:$E$38</c:f>
              <c:numCache>
                <c:formatCode>0</c:formatCode>
                <c:ptCount val="4"/>
                <c:pt idx="0">
                  <c:v>13.27929</c:v>
                </c:pt>
                <c:pt idx="1">
                  <c:v>9.4165700000000001</c:v>
                </c:pt>
                <c:pt idx="2">
                  <c:v>6.0923600000000002</c:v>
                </c:pt>
                <c:pt idx="3">
                  <c:v>4.2441500000000003</c:v>
                </c:pt>
              </c:numCache>
            </c:numRef>
          </c:val>
          <c:extLst xmlns:c15="http://schemas.microsoft.com/office/drawing/2012/chart">
            <c:ext xmlns:c16="http://schemas.microsoft.com/office/drawing/2014/chart" uri="{C3380CC4-5D6E-409C-BE32-E72D297353CC}">
              <c16:uniqueId val="{00000002-3C41-467E-96C1-84992D72A366}"/>
            </c:ext>
          </c:extLst>
        </c:ser>
        <c:ser>
          <c:idx val="2"/>
          <c:order val="2"/>
          <c:tx>
            <c:strRef>
              <c:f>Internetsnelheid!$A$39</c:f>
              <c:strCache>
                <c:ptCount val="1"/>
                <c:pt idx="0">
                  <c:v>10-30 Mbit/s</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Internetsnelheid!$B$36:$E$36</c:f>
              <c:strCache>
                <c:ptCount val="4"/>
                <c:pt idx="0">
                  <c:v>2-9</c:v>
                </c:pt>
                <c:pt idx="1">
                  <c:v>10-49</c:v>
                </c:pt>
                <c:pt idx="2">
                  <c:v>50-249</c:v>
                </c:pt>
                <c:pt idx="3">
                  <c:v>250+</c:v>
                </c:pt>
              </c:strCache>
            </c:strRef>
          </c:cat>
          <c:val>
            <c:numRef>
              <c:f>Internetsnelheid!$B$39:$E$39</c:f>
              <c:numCache>
                <c:formatCode>0</c:formatCode>
                <c:ptCount val="4"/>
                <c:pt idx="0">
                  <c:v>18.307290000000002</c:v>
                </c:pt>
                <c:pt idx="1">
                  <c:v>22.843969999999999</c:v>
                </c:pt>
                <c:pt idx="2">
                  <c:v>16.189700000000002</c:v>
                </c:pt>
                <c:pt idx="3">
                  <c:v>8.0877199999999991</c:v>
                </c:pt>
              </c:numCache>
            </c:numRef>
          </c:val>
          <c:extLst>
            <c:ext xmlns:c16="http://schemas.microsoft.com/office/drawing/2014/chart" uri="{C3380CC4-5D6E-409C-BE32-E72D297353CC}">
              <c16:uniqueId val="{00000003-3C41-467E-96C1-84992D72A366}"/>
            </c:ext>
          </c:extLst>
        </c:ser>
        <c:ser>
          <c:idx val="3"/>
          <c:order val="3"/>
          <c:tx>
            <c:strRef>
              <c:f>Internetsnelheid!$A$40</c:f>
              <c:strCache>
                <c:ptCount val="1"/>
                <c:pt idx="0">
                  <c:v>30-100 Mbit/s</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Internetsnelheid!$B$36:$E$36</c:f>
              <c:strCache>
                <c:ptCount val="4"/>
                <c:pt idx="0">
                  <c:v>2-9</c:v>
                </c:pt>
                <c:pt idx="1">
                  <c:v>10-49</c:v>
                </c:pt>
                <c:pt idx="2">
                  <c:v>50-249</c:v>
                </c:pt>
                <c:pt idx="3">
                  <c:v>250+</c:v>
                </c:pt>
              </c:strCache>
            </c:strRef>
          </c:cat>
          <c:val>
            <c:numRef>
              <c:f>Internetsnelheid!$B$40:$E$40</c:f>
              <c:numCache>
                <c:formatCode>0</c:formatCode>
                <c:ptCount val="4"/>
                <c:pt idx="0">
                  <c:v>19.01783</c:v>
                </c:pt>
                <c:pt idx="1">
                  <c:v>24.03248</c:v>
                </c:pt>
                <c:pt idx="2">
                  <c:v>28.093580000000003</c:v>
                </c:pt>
                <c:pt idx="3">
                  <c:v>28.613690000000002</c:v>
                </c:pt>
              </c:numCache>
            </c:numRef>
          </c:val>
          <c:extLst>
            <c:ext xmlns:c16="http://schemas.microsoft.com/office/drawing/2014/chart" uri="{C3380CC4-5D6E-409C-BE32-E72D297353CC}">
              <c16:uniqueId val="{00000004-3C41-467E-96C1-84992D72A366}"/>
            </c:ext>
          </c:extLst>
        </c:ser>
        <c:ser>
          <c:idx val="4"/>
          <c:order val="4"/>
          <c:tx>
            <c:strRef>
              <c:f>Internetsnelheid!$A$41</c:f>
              <c:strCache>
                <c:ptCount val="1"/>
                <c:pt idx="0">
                  <c:v>≥ 100 Mbit/s</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Internetsnelheid!$B$36:$E$36</c:f>
              <c:strCache>
                <c:ptCount val="4"/>
                <c:pt idx="0">
                  <c:v>2-9</c:v>
                </c:pt>
                <c:pt idx="1">
                  <c:v>10-49</c:v>
                </c:pt>
                <c:pt idx="2">
                  <c:v>50-249</c:v>
                </c:pt>
                <c:pt idx="3">
                  <c:v>250+</c:v>
                </c:pt>
              </c:strCache>
            </c:strRef>
          </c:cat>
          <c:val>
            <c:numRef>
              <c:f>Internetsnelheid!$B$41:$E$41</c:f>
              <c:numCache>
                <c:formatCode>0</c:formatCode>
                <c:ptCount val="4"/>
                <c:pt idx="0">
                  <c:v>24.03436</c:v>
                </c:pt>
                <c:pt idx="1">
                  <c:v>32.465709999999994</c:v>
                </c:pt>
                <c:pt idx="2">
                  <c:v>43.473790000000001</c:v>
                </c:pt>
                <c:pt idx="3">
                  <c:v>56.816330000000001</c:v>
                </c:pt>
              </c:numCache>
            </c:numRef>
          </c:val>
          <c:extLst>
            <c:ext xmlns:c16="http://schemas.microsoft.com/office/drawing/2014/chart" uri="{C3380CC4-5D6E-409C-BE32-E72D297353CC}">
              <c16:uniqueId val="{00000005-3C41-467E-96C1-84992D72A366}"/>
            </c:ext>
          </c:extLst>
        </c:ser>
        <c:dLbls>
          <c:showLegendKey val="0"/>
          <c:showVal val="1"/>
          <c:showCatName val="0"/>
          <c:showSerName val="0"/>
          <c:showPercent val="0"/>
          <c:showBubbleSize val="0"/>
        </c:dLbls>
        <c:gapWidth val="150"/>
        <c:overlap val="100"/>
        <c:axId val="277350720"/>
        <c:axId val="277353072"/>
        <c:extLst/>
      </c:barChart>
      <c:catAx>
        <c:axId val="2773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3072"/>
        <c:crosses val="autoZero"/>
        <c:auto val="1"/>
        <c:lblAlgn val="ctr"/>
        <c:lblOffset val="100"/>
        <c:noMultiLvlLbl val="0"/>
      </c:catAx>
      <c:valAx>
        <c:axId val="2773530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Gebruik ERP-softwarepakket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strRef>
              <c:f>ERP!$B$14</c:f>
              <c:strCache>
                <c:ptCount val="1"/>
                <c:pt idx="0">
                  <c:v>ERP%</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4.6296296296296511E-3"/>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CA1-495A-8C49-EAD7B37765F0}"/>
                </c:ext>
              </c:extLst>
            </c:dLbl>
            <c:dLbl>
              <c:idx val="1"/>
              <c:layout>
                <c:manualLayout>
                  <c:x val="0"/>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CA1-495A-8C49-EAD7B37765F0}"/>
                </c:ext>
              </c:extLst>
            </c:dLbl>
            <c:dLbl>
              <c:idx val="2"/>
              <c:layout>
                <c:manualLayout>
                  <c:x val="-4.2437781360066642E-17"/>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CA1-495A-8C49-EAD7B37765F0}"/>
                </c:ext>
              </c:extLst>
            </c:dLbl>
            <c:dLbl>
              <c:idx val="3"/>
              <c:layout>
                <c:manualLayout>
                  <c:x val="-9.2592592592592587E-3"/>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CA1-495A-8C49-EAD7B37765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ERP!$A$15:$A$22</c:f>
              <c:numCache>
                <c:formatCode>General</c:formatCode>
                <c:ptCount val="8"/>
                <c:pt idx="0">
                  <c:v>2012</c:v>
                </c:pt>
                <c:pt idx="1">
                  <c:v>2013</c:v>
                </c:pt>
                <c:pt idx="2">
                  <c:v>2014</c:v>
                </c:pt>
                <c:pt idx="3">
                  <c:v>2015</c:v>
                </c:pt>
                <c:pt idx="4">
                  <c:v>2016</c:v>
                </c:pt>
                <c:pt idx="5">
                  <c:v>2017</c:v>
                </c:pt>
                <c:pt idx="6">
                  <c:v>2018</c:v>
                </c:pt>
                <c:pt idx="7">
                  <c:v>2019</c:v>
                </c:pt>
              </c:numCache>
            </c:numRef>
          </c:cat>
          <c:val>
            <c:numRef>
              <c:f>ERP!$B$15:$B$22</c:f>
              <c:numCache>
                <c:formatCode>0</c:formatCode>
                <c:ptCount val="8"/>
                <c:pt idx="0">
                  <c:v>34.988129999999998</c:v>
                </c:pt>
                <c:pt idx="1">
                  <c:v>44.371670000000002</c:v>
                </c:pt>
                <c:pt idx="2">
                  <c:v>50.636980000000001</c:v>
                </c:pt>
                <c:pt idx="3">
                  <c:v>53.415550000000003</c:v>
                </c:pt>
                <c:pt idx="5">
                  <c:v>58.058549999999997</c:v>
                </c:pt>
                <c:pt idx="7">
                  <c:v>57.00562</c:v>
                </c:pt>
              </c:numCache>
            </c:numRef>
          </c:val>
          <c:smooth val="0"/>
          <c:extLst>
            <c:ext xmlns:c16="http://schemas.microsoft.com/office/drawing/2014/chart" uri="{C3380CC4-5D6E-409C-BE32-E72D297353CC}">
              <c16:uniqueId val="{00000000-4CA1-495A-8C49-EAD7B37765F0}"/>
            </c:ext>
          </c:extLst>
        </c:ser>
        <c:dLbls>
          <c:showLegendKey val="0"/>
          <c:showVal val="1"/>
          <c:showCatName val="0"/>
          <c:showSerName val="0"/>
          <c:showPercent val="0"/>
          <c:showBubbleSize val="0"/>
        </c:dLbls>
        <c:marker val="1"/>
        <c:smooth val="0"/>
        <c:axId val="277350720"/>
        <c:axId val="277353072"/>
      </c:lineChart>
      <c:catAx>
        <c:axId val="2773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77353072"/>
        <c:crosses val="autoZero"/>
        <c:auto val="1"/>
        <c:lblAlgn val="ctr"/>
        <c:lblOffset val="100"/>
        <c:noMultiLvlLbl val="0"/>
      </c:catAx>
      <c:valAx>
        <c:axId val="277353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77350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nl-BE"/>
              <a:t>Gebruik ERP-softwarepakket</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nl-BE"/>
        </a:p>
      </c:txPr>
    </c:title>
    <c:autoTitleDeleted val="0"/>
    <c:plotArea>
      <c:layout/>
      <c:barChart>
        <c:barDir val="col"/>
        <c:grouping val="clustered"/>
        <c:varyColors val="0"/>
        <c:ser>
          <c:idx val="0"/>
          <c:order val="0"/>
          <c:tx>
            <c:strRef>
              <c:f>ERP!$A$37</c:f>
              <c:strCache>
                <c:ptCount val="1"/>
                <c:pt idx="0">
                  <c:v>2012</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ERP!$B$36:$F$36</c:f>
              <c:strCache>
                <c:ptCount val="5"/>
                <c:pt idx="0">
                  <c:v>5 tot 9</c:v>
                </c:pt>
                <c:pt idx="1">
                  <c:v>2 tot 9</c:v>
                </c:pt>
                <c:pt idx="2">
                  <c:v>10 tot 49</c:v>
                </c:pt>
                <c:pt idx="3">
                  <c:v>50 tot 249</c:v>
                </c:pt>
                <c:pt idx="4">
                  <c:v>250+</c:v>
                </c:pt>
              </c:strCache>
            </c:strRef>
          </c:cat>
          <c:val>
            <c:numRef>
              <c:f>ERP!$B$37:$F$37</c:f>
              <c:numCache>
                <c:formatCode>0</c:formatCode>
                <c:ptCount val="5"/>
                <c:pt idx="0">
                  <c:v>14.245849999999999</c:v>
                </c:pt>
                <c:pt idx="2">
                  <c:v>27.895510000000002</c:v>
                </c:pt>
                <c:pt idx="3">
                  <c:v>68.823009999999996</c:v>
                </c:pt>
                <c:pt idx="4">
                  <c:v>76.466359999999995</c:v>
                </c:pt>
              </c:numCache>
            </c:numRef>
          </c:val>
          <c:extLst>
            <c:ext xmlns:c16="http://schemas.microsoft.com/office/drawing/2014/chart" uri="{C3380CC4-5D6E-409C-BE32-E72D297353CC}">
              <c16:uniqueId val="{00000000-59D4-41F3-AFB7-7707DB707307}"/>
            </c:ext>
          </c:extLst>
        </c:ser>
        <c:ser>
          <c:idx val="1"/>
          <c:order val="1"/>
          <c:tx>
            <c:strRef>
              <c:f>ERP!$A$44</c:f>
              <c:strCache>
                <c:ptCount val="1"/>
                <c:pt idx="0">
                  <c:v>2019</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ERP!$B$36:$F$36</c:f>
              <c:strCache>
                <c:ptCount val="5"/>
                <c:pt idx="0">
                  <c:v>5 tot 9</c:v>
                </c:pt>
                <c:pt idx="1">
                  <c:v>2 tot 9</c:v>
                </c:pt>
                <c:pt idx="2">
                  <c:v>10 tot 49</c:v>
                </c:pt>
                <c:pt idx="3">
                  <c:v>50 tot 249</c:v>
                </c:pt>
                <c:pt idx="4">
                  <c:v>250+</c:v>
                </c:pt>
              </c:strCache>
            </c:strRef>
          </c:cat>
          <c:val>
            <c:numRef>
              <c:f>ERP!$B$44:$F$44</c:f>
              <c:numCache>
                <c:formatCode>0</c:formatCode>
                <c:ptCount val="5"/>
                <c:pt idx="1">
                  <c:v>20.296220000000002</c:v>
                </c:pt>
                <c:pt idx="2">
                  <c:v>52.185299999999998</c:v>
                </c:pt>
                <c:pt idx="3">
                  <c:v>78.308480000000003</c:v>
                </c:pt>
                <c:pt idx="4">
                  <c:v>88.225239999999999</c:v>
                </c:pt>
              </c:numCache>
            </c:numRef>
          </c:val>
          <c:extLst>
            <c:ext xmlns:c16="http://schemas.microsoft.com/office/drawing/2014/chart" uri="{C3380CC4-5D6E-409C-BE32-E72D297353CC}">
              <c16:uniqueId val="{00000006-59D4-41F3-AFB7-7707DB707307}"/>
            </c:ext>
          </c:extLst>
        </c:ser>
        <c:dLbls>
          <c:showLegendKey val="0"/>
          <c:showVal val="1"/>
          <c:showCatName val="0"/>
          <c:showSerName val="0"/>
          <c:showPercent val="0"/>
          <c:showBubbleSize val="0"/>
        </c:dLbls>
        <c:gapWidth val="100"/>
        <c:overlap val="-24"/>
        <c:axId val="277350720"/>
        <c:axId val="277353072"/>
        <c:extLst/>
      </c:barChart>
      <c:catAx>
        <c:axId val="2773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3072"/>
        <c:crosses val="autoZero"/>
        <c:auto val="1"/>
        <c:lblAlgn val="ctr"/>
        <c:lblOffset val="100"/>
        <c:noMultiLvlLbl val="0"/>
      </c:catAx>
      <c:valAx>
        <c:axId val="277353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Gebruik CRM-softwareapllicaties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strRef>
              <c:f>CRM!$B$12</c:f>
              <c:strCache>
                <c:ptCount val="1"/>
                <c:pt idx="0">
                  <c:v>CRM%</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1.0384215991692628E-2"/>
                  <c:y val="4.67687074829932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42-43D6-BB7E-2623FCDCCCA0}"/>
                </c:ext>
              </c:extLst>
            </c:dLbl>
            <c:dLbl>
              <c:idx val="1"/>
              <c:layout>
                <c:manualLayout>
                  <c:x val="-2.5960539979231569E-3"/>
                  <c:y val="3.8265306122448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42-43D6-BB7E-2623FCDCCCA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CRM!$A$13:$A$18</c:f>
              <c:numCache>
                <c:formatCode>General</c:formatCode>
                <c:ptCount val="6"/>
                <c:pt idx="0">
                  <c:v>2014</c:v>
                </c:pt>
                <c:pt idx="1">
                  <c:v>2015</c:v>
                </c:pt>
                <c:pt idx="2">
                  <c:v>2016</c:v>
                </c:pt>
                <c:pt idx="3">
                  <c:v>2017</c:v>
                </c:pt>
                <c:pt idx="4">
                  <c:v>2018</c:v>
                </c:pt>
                <c:pt idx="5">
                  <c:v>2019</c:v>
                </c:pt>
              </c:numCache>
            </c:numRef>
          </c:cat>
          <c:val>
            <c:numRef>
              <c:f>CRM!$B$13:$B$18</c:f>
              <c:numCache>
                <c:formatCode>0</c:formatCode>
                <c:ptCount val="6"/>
                <c:pt idx="0">
                  <c:v>40.266639999999995</c:v>
                </c:pt>
                <c:pt idx="1">
                  <c:v>42.83502</c:v>
                </c:pt>
                <c:pt idx="3">
                  <c:v>47.538550000000001</c:v>
                </c:pt>
                <c:pt idx="5">
                  <c:v>49.730990000000006</c:v>
                </c:pt>
              </c:numCache>
            </c:numRef>
          </c:val>
          <c:smooth val="0"/>
          <c:extLst>
            <c:ext xmlns:c16="http://schemas.microsoft.com/office/drawing/2014/chart" uri="{C3380CC4-5D6E-409C-BE32-E72D297353CC}">
              <c16:uniqueId val="{00000004-8842-43D6-BB7E-2623FCDCCCA0}"/>
            </c:ext>
          </c:extLst>
        </c:ser>
        <c:dLbls>
          <c:showLegendKey val="0"/>
          <c:showVal val="1"/>
          <c:showCatName val="0"/>
          <c:showSerName val="0"/>
          <c:showPercent val="0"/>
          <c:showBubbleSize val="0"/>
        </c:dLbls>
        <c:marker val="1"/>
        <c:smooth val="0"/>
        <c:axId val="277350720"/>
        <c:axId val="277353072"/>
      </c:lineChart>
      <c:catAx>
        <c:axId val="2773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77353072"/>
        <c:crosses val="autoZero"/>
        <c:auto val="1"/>
        <c:lblAlgn val="ctr"/>
        <c:lblOffset val="100"/>
        <c:noMultiLvlLbl val="0"/>
      </c:catAx>
      <c:valAx>
        <c:axId val="277353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77350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nl-BE"/>
              <a:t>Gebruik CRM-softwareapplicaties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nl-BE"/>
        </a:p>
      </c:txPr>
    </c:title>
    <c:autoTitleDeleted val="0"/>
    <c:plotArea>
      <c:layout/>
      <c:barChart>
        <c:barDir val="col"/>
        <c:grouping val="clustered"/>
        <c:varyColors val="0"/>
        <c:ser>
          <c:idx val="0"/>
          <c:order val="0"/>
          <c:tx>
            <c:strRef>
              <c:f>CRM!$A$34</c:f>
              <c:strCache>
                <c:ptCount val="1"/>
                <c:pt idx="0">
                  <c:v>2014</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CRM!$B$33:$F$33</c:f>
              <c:strCache>
                <c:ptCount val="5"/>
                <c:pt idx="0">
                  <c:v>2 tot 9</c:v>
                </c:pt>
                <c:pt idx="1">
                  <c:v>5 tot 9</c:v>
                </c:pt>
                <c:pt idx="2">
                  <c:v>10 tot 49</c:v>
                </c:pt>
                <c:pt idx="3">
                  <c:v>50 tot 249</c:v>
                </c:pt>
                <c:pt idx="4">
                  <c:v>250+</c:v>
                </c:pt>
              </c:strCache>
            </c:strRef>
          </c:cat>
          <c:val>
            <c:numRef>
              <c:f>CRM!$B$34:$F$34</c:f>
              <c:numCache>
                <c:formatCode>0</c:formatCode>
                <c:ptCount val="5"/>
                <c:pt idx="1">
                  <c:v>24.205880000000001</c:v>
                </c:pt>
                <c:pt idx="2">
                  <c:v>36.965260000000001</c:v>
                </c:pt>
                <c:pt idx="3">
                  <c:v>52.864409999999992</c:v>
                </c:pt>
                <c:pt idx="4">
                  <c:v>72.499300000000005</c:v>
                </c:pt>
              </c:numCache>
            </c:numRef>
          </c:val>
          <c:extLst>
            <c:ext xmlns:c16="http://schemas.microsoft.com/office/drawing/2014/chart" uri="{C3380CC4-5D6E-409C-BE32-E72D297353CC}">
              <c16:uniqueId val="{00000000-2ECE-468B-B30B-8E47195373AC}"/>
            </c:ext>
          </c:extLst>
        </c:ser>
        <c:ser>
          <c:idx val="1"/>
          <c:order val="1"/>
          <c:tx>
            <c:strRef>
              <c:f>CRM!$A$37</c:f>
              <c:strCache>
                <c:ptCount val="1"/>
                <c:pt idx="0">
                  <c:v>2019</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CRM!$B$33:$F$33</c:f>
              <c:strCache>
                <c:ptCount val="5"/>
                <c:pt idx="0">
                  <c:v>2 tot 9</c:v>
                </c:pt>
                <c:pt idx="1">
                  <c:v>5 tot 9</c:v>
                </c:pt>
                <c:pt idx="2">
                  <c:v>10 tot 49</c:v>
                </c:pt>
                <c:pt idx="3">
                  <c:v>50 tot 249</c:v>
                </c:pt>
                <c:pt idx="4">
                  <c:v>250+</c:v>
                </c:pt>
              </c:strCache>
            </c:strRef>
          </c:cat>
          <c:val>
            <c:numRef>
              <c:f>CRM!$B$37:$F$37</c:f>
              <c:numCache>
                <c:formatCode>0</c:formatCode>
                <c:ptCount val="5"/>
                <c:pt idx="0">
                  <c:v>24.287790000000001</c:v>
                </c:pt>
                <c:pt idx="2">
                  <c:v>46.296109999999999</c:v>
                </c:pt>
                <c:pt idx="3">
                  <c:v>62.553979999999996</c:v>
                </c:pt>
                <c:pt idx="4">
                  <c:v>82.686459999999997</c:v>
                </c:pt>
              </c:numCache>
            </c:numRef>
          </c:val>
          <c:extLst>
            <c:ext xmlns:c16="http://schemas.microsoft.com/office/drawing/2014/chart" uri="{C3380CC4-5D6E-409C-BE32-E72D297353CC}">
              <c16:uniqueId val="{00000002-2ECE-468B-B30B-8E47195373AC}"/>
            </c:ext>
          </c:extLst>
        </c:ser>
        <c:dLbls>
          <c:showLegendKey val="0"/>
          <c:showVal val="1"/>
          <c:showCatName val="0"/>
          <c:showSerName val="0"/>
          <c:showPercent val="0"/>
          <c:showBubbleSize val="0"/>
        </c:dLbls>
        <c:gapWidth val="100"/>
        <c:overlap val="-24"/>
        <c:axId val="277350720"/>
        <c:axId val="277353072"/>
        <c:extLst/>
      </c:barChart>
      <c:catAx>
        <c:axId val="2773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3072"/>
        <c:crosses val="autoZero"/>
        <c:auto val="1"/>
        <c:lblAlgn val="ctr"/>
        <c:lblOffset val="100"/>
        <c:noMultiLvlLbl val="0"/>
      </c:catAx>
      <c:valAx>
        <c:axId val="277353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 omzet via e-commerce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strRef>
              <c:f>'e-commerce'!$B$13</c:f>
              <c:strCache>
                <c:ptCount val="1"/>
                <c:pt idx="0">
                  <c:v>%</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3.7105751391465679E-2"/>
                  <c:y val="-5.60652395514780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93-4B32-AF98-261E44CA791C}"/>
                </c:ext>
              </c:extLst>
            </c:dLbl>
            <c:dLbl>
              <c:idx val="5"/>
              <c:layout>
                <c:manualLayout>
                  <c:x val="-9.2764378478664197E-3"/>
                  <c:y val="5.09683995922527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93-4B32-AF98-261E44CA791C}"/>
                </c:ext>
              </c:extLst>
            </c:dLbl>
            <c:dLbl>
              <c:idx val="6"/>
              <c:layout>
                <c:manualLayout>
                  <c:x val="6.1842918985776131E-3"/>
                  <c:y val="4.58715596330275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893-4B32-AF98-261E44CA791C}"/>
                </c:ext>
              </c:extLst>
            </c:dLbl>
            <c:dLbl>
              <c:idx val="7"/>
              <c:layout>
                <c:manualLayout>
                  <c:x val="0"/>
                  <c:y val="9.68399592252803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93-4B32-AF98-261E44CA79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'e-commerce'!$A$14:$A$22</c:f>
              <c:strCache>
                <c:ptCount val="9"/>
                <c:pt idx="0">
                  <c:v>2010_2011</c:v>
                </c:pt>
                <c:pt idx="1">
                  <c:v>2011_2012</c:v>
                </c:pt>
                <c:pt idx="2">
                  <c:v>2012_2013</c:v>
                </c:pt>
                <c:pt idx="3">
                  <c:v>2013_2014</c:v>
                </c:pt>
                <c:pt idx="4">
                  <c:v>2014_2015</c:v>
                </c:pt>
                <c:pt idx="5">
                  <c:v>2015_2016</c:v>
                </c:pt>
                <c:pt idx="6">
                  <c:v>2016_2017</c:v>
                </c:pt>
                <c:pt idx="7">
                  <c:v>2017_2018</c:v>
                </c:pt>
                <c:pt idx="8">
                  <c:v>2018_2019</c:v>
                </c:pt>
              </c:strCache>
            </c:strRef>
          </c:cat>
          <c:val>
            <c:numRef>
              <c:f>'e-commerce'!$B$14:$B$22</c:f>
              <c:numCache>
                <c:formatCode>0</c:formatCode>
                <c:ptCount val="9"/>
                <c:pt idx="0">
                  <c:v>14.60147228758643</c:v>
                </c:pt>
                <c:pt idx="1">
                  <c:v>13.247763203761735</c:v>
                </c:pt>
                <c:pt idx="5">
                  <c:v>28.331400000000002</c:v>
                </c:pt>
                <c:pt idx="6">
                  <c:v>30.755925000000001</c:v>
                </c:pt>
                <c:pt idx="7">
                  <c:v>32.143695000000001</c:v>
                </c:pt>
                <c:pt idx="8">
                  <c:v>31.453569999999999</c:v>
                </c:pt>
              </c:numCache>
            </c:numRef>
          </c:val>
          <c:smooth val="0"/>
          <c:extLst>
            <c:ext xmlns:c16="http://schemas.microsoft.com/office/drawing/2014/chart" uri="{C3380CC4-5D6E-409C-BE32-E72D297353CC}">
              <c16:uniqueId val="{00000002-8893-4B32-AF98-261E44CA791C}"/>
            </c:ext>
          </c:extLst>
        </c:ser>
        <c:dLbls>
          <c:showLegendKey val="0"/>
          <c:showVal val="1"/>
          <c:showCatName val="0"/>
          <c:showSerName val="0"/>
          <c:showPercent val="0"/>
          <c:showBubbleSize val="0"/>
        </c:dLbls>
        <c:marker val="1"/>
        <c:smooth val="0"/>
        <c:axId val="277350720"/>
        <c:axId val="277353072"/>
      </c:lineChart>
      <c:catAx>
        <c:axId val="2773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77353072"/>
        <c:crosses val="autoZero"/>
        <c:auto val="1"/>
        <c:lblAlgn val="ctr"/>
        <c:lblOffset val="100"/>
        <c:noMultiLvlLbl val="0"/>
      </c:catAx>
      <c:valAx>
        <c:axId val="277353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77350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nl-BE"/>
              <a:t>% omzet via e-commerce</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nl-BE"/>
        </a:p>
      </c:txPr>
    </c:title>
    <c:autoTitleDeleted val="0"/>
    <c:plotArea>
      <c:layout/>
      <c:barChart>
        <c:barDir val="col"/>
        <c:grouping val="clustered"/>
        <c:varyColors val="0"/>
        <c:ser>
          <c:idx val="0"/>
          <c:order val="0"/>
          <c:tx>
            <c:strRef>
              <c:f>'e-commerce'!$B$35</c:f>
              <c:strCache>
                <c:ptCount val="1"/>
                <c:pt idx="0">
                  <c:v>2010-2011</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'e-commerce'!$A$36:$A$39</c:f>
              <c:strCache>
                <c:ptCount val="4"/>
                <c:pt idx="0">
                  <c:v>2 tot 9</c:v>
                </c:pt>
                <c:pt idx="1">
                  <c:v>10 tot 49</c:v>
                </c:pt>
                <c:pt idx="2">
                  <c:v>50 tot 249</c:v>
                </c:pt>
                <c:pt idx="3">
                  <c:v>250+</c:v>
                </c:pt>
              </c:strCache>
            </c:strRef>
          </c:cat>
          <c:val>
            <c:numRef>
              <c:f>'e-commerce'!$B$36:$B$39</c:f>
              <c:numCache>
                <c:formatCode>0</c:formatCode>
                <c:ptCount val="4"/>
                <c:pt idx="1">
                  <c:v>7.5208063030697865</c:v>
                </c:pt>
                <c:pt idx="2">
                  <c:v>17.00028586536925</c:v>
                </c:pt>
                <c:pt idx="3">
                  <c:v>18.48840505221915</c:v>
                </c:pt>
              </c:numCache>
            </c:numRef>
          </c:val>
          <c:extLst>
            <c:ext xmlns:c16="http://schemas.microsoft.com/office/drawing/2014/chart" uri="{C3380CC4-5D6E-409C-BE32-E72D297353CC}">
              <c16:uniqueId val="{00000000-4B21-4020-A4AC-80D4C478307B}"/>
            </c:ext>
          </c:extLst>
        </c:ser>
        <c:ser>
          <c:idx val="1"/>
          <c:order val="1"/>
          <c:tx>
            <c:strRef>
              <c:f>'e-commerce'!$C$35</c:f>
              <c:strCache>
                <c:ptCount val="1"/>
                <c:pt idx="0">
                  <c:v>2018-2019</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'e-commerce'!$A$36:$A$39</c:f>
              <c:strCache>
                <c:ptCount val="4"/>
                <c:pt idx="0">
                  <c:v>2 tot 9</c:v>
                </c:pt>
                <c:pt idx="1">
                  <c:v>10 tot 49</c:v>
                </c:pt>
                <c:pt idx="2">
                  <c:v>50 tot 249</c:v>
                </c:pt>
                <c:pt idx="3">
                  <c:v>250+</c:v>
                </c:pt>
              </c:strCache>
            </c:strRef>
          </c:cat>
          <c:val>
            <c:numRef>
              <c:f>'e-commerce'!$C$36:$C$39</c:f>
              <c:numCache>
                <c:formatCode>0</c:formatCode>
                <c:ptCount val="4"/>
                <c:pt idx="0">
                  <c:v>19.681285000000003</c:v>
                </c:pt>
                <c:pt idx="1">
                  <c:v>9.1100250000000003</c:v>
                </c:pt>
                <c:pt idx="2">
                  <c:v>19.680795</c:v>
                </c:pt>
                <c:pt idx="3">
                  <c:v>58.598990000000001</c:v>
                </c:pt>
              </c:numCache>
            </c:numRef>
          </c:val>
          <c:extLst>
            <c:ext xmlns:c16="http://schemas.microsoft.com/office/drawing/2014/chart" uri="{C3380CC4-5D6E-409C-BE32-E72D297353CC}">
              <c16:uniqueId val="{00000001-4B21-4020-A4AC-80D4C478307B}"/>
            </c:ext>
          </c:extLst>
        </c:ser>
        <c:dLbls>
          <c:showLegendKey val="0"/>
          <c:showVal val="1"/>
          <c:showCatName val="0"/>
          <c:showSerName val="0"/>
          <c:showPercent val="0"/>
          <c:showBubbleSize val="0"/>
        </c:dLbls>
        <c:gapWidth val="100"/>
        <c:overlap val="-24"/>
        <c:axId val="277350720"/>
        <c:axId val="277353072"/>
        <c:extLst/>
      </c:barChart>
      <c:catAx>
        <c:axId val="2773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3072"/>
        <c:crosses val="autoZero"/>
        <c:auto val="1"/>
        <c:lblAlgn val="ctr"/>
        <c:lblOffset val="100"/>
        <c:noMultiLvlLbl val="0"/>
      </c:catAx>
      <c:valAx>
        <c:axId val="277353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nl-BE"/>
              <a:t>% omzet via e-commerce naar soort</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nl-BE"/>
        </a:p>
      </c:txPr>
    </c:title>
    <c:autoTitleDeleted val="0"/>
    <c:plotArea>
      <c:layout/>
      <c:barChart>
        <c:barDir val="col"/>
        <c:grouping val="stacked"/>
        <c:varyColors val="0"/>
        <c:ser>
          <c:idx val="0"/>
          <c:order val="0"/>
          <c:tx>
            <c:strRef>
              <c:f>'e-commerce'!$B$56</c:f>
              <c:strCache>
                <c:ptCount val="1"/>
                <c:pt idx="0">
                  <c:v>website_B2C</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'e-commerce'!$A$57:$A$60</c:f>
              <c:strCache>
                <c:ptCount val="4"/>
                <c:pt idx="0">
                  <c:v>2015-2016</c:v>
                </c:pt>
                <c:pt idx="1">
                  <c:v>2016-2017</c:v>
                </c:pt>
                <c:pt idx="2">
                  <c:v>2017-2018</c:v>
                </c:pt>
                <c:pt idx="3">
                  <c:v>2018-2019</c:v>
                </c:pt>
              </c:strCache>
            </c:strRef>
          </c:cat>
          <c:val>
            <c:numRef>
              <c:f>'e-commerce'!$B$57:$B$60</c:f>
              <c:numCache>
                <c:formatCode>0</c:formatCode>
                <c:ptCount val="4"/>
                <c:pt idx="0">
                  <c:v>2</c:v>
                </c:pt>
                <c:pt idx="1">
                  <c:v>2</c:v>
                </c:pt>
                <c:pt idx="2">
                  <c:v>2</c:v>
                </c:pt>
                <c:pt idx="3">
                  <c:v>2.7655400000000001</c:v>
                </c:pt>
              </c:numCache>
            </c:numRef>
          </c:val>
          <c:extLst>
            <c:ext xmlns:c16="http://schemas.microsoft.com/office/drawing/2014/chart" uri="{C3380CC4-5D6E-409C-BE32-E72D297353CC}">
              <c16:uniqueId val="{00000000-BF64-4755-9356-D38B7324D8B1}"/>
            </c:ext>
          </c:extLst>
        </c:ser>
        <c:ser>
          <c:idx val="1"/>
          <c:order val="1"/>
          <c:tx>
            <c:strRef>
              <c:f>'e-commerce'!$C$56</c:f>
              <c:strCache>
                <c:ptCount val="1"/>
                <c:pt idx="0">
                  <c:v>website_B2BG</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'e-commerce'!$A$57:$A$60</c:f>
              <c:strCache>
                <c:ptCount val="4"/>
                <c:pt idx="0">
                  <c:v>2015-2016</c:v>
                </c:pt>
                <c:pt idx="1">
                  <c:v>2016-2017</c:v>
                </c:pt>
                <c:pt idx="2">
                  <c:v>2017-2018</c:v>
                </c:pt>
                <c:pt idx="3">
                  <c:v>2018-2019</c:v>
                </c:pt>
              </c:strCache>
            </c:strRef>
          </c:cat>
          <c:val>
            <c:numRef>
              <c:f>'e-commerce'!$C$57:$C$60</c:f>
              <c:numCache>
                <c:formatCode>0</c:formatCode>
                <c:ptCount val="4"/>
                <c:pt idx="0">
                  <c:v>9</c:v>
                </c:pt>
                <c:pt idx="1">
                  <c:v>10</c:v>
                </c:pt>
                <c:pt idx="2">
                  <c:v>10</c:v>
                </c:pt>
                <c:pt idx="3">
                  <c:v>10.156745000000001</c:v>
                </c:pt>
              </c:numCache>
            </c:numRef>
          </c:val>
          <c:extLst>
            <c:ext xmlns:c16="http://schemas.microsoft.com/office/drawing/2014/chart" uri="{C3380CC4-5D6E-409C-BE32-E72D297353CC}">
              <c16:uniqueId val="{00000003-BF64-4755-9356-D38B7324D8B1}"/>
            </c:ext>
          </c:extLst>
        </c:ser>
        <c:ser>
          <c:idx val="2"/>
          <c:order val="2"/>
          <c:tx>
            <c:strRef>
              <c:f>'e-commerce'!$D$56</c:f>
              <c:strCache>
                <c:ptCount val="1"/>
                <c:pt idx="0">
                  <c:v>EDI</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'e-commerce'!$A$57:$A$60</c:f>
              <c:strCache>
                <c:ptCount val="4"/>
                <c:pt idx="0">
                  <c:v>2015-2016</c:v>
                </c:pt>
                <c:pt idx="1">
                  <c:v>2016-2017</c:v>
                </c:pt>
                <c:pt idx="2">
                  <c:v>2017-2018</c:v>
                </c:pt>
                <c:pt idx="3">
                  <c:v>2018-2019</c:v>
                </c:pt>
              </c:strCache>
            </c:strRef>
          </c:cat>
          <c:val>
            <c:numRef>
              <c:f>'e-commerce'!$D$57:$D$60</c:f>
              <c:numCache>
                <c:formatCode>0</c:formatCode>
                <c:ptCount val="4"/>
                <c:pt idx="0">
                  <c:v>17</c:v>
                </c:pt>
                <c:pt idx="1">
                  <c:v>18</c:v>
                </c:pt>
                <c:pt idx="2">
                  <c:v>19</c:v>
                </c:pt>
                <c:pt idx="3">
                  <c:v>18.531285</c:v>
                </c:pt>
              </c:numCache>
            </c:numRef>
          </c:val>
          <c:extLst>
            <c:ext xmlns:c16="http://schemas.microsoft.com/office/drawing/2014/chart" uri="{C3380CC4-5D6E-409C-BE32-E72D297353CC}">
              <c16:uniqueId val="{00000004-BF64-4755-9356-D38B7324D8B1}"/>
            </c:ext>
          </c:extLst>
        </c:ser>
        <c:dLbls>
          <c:showLegendKey val="0"/>
          <c:showVal val="1"/>
          <c:showCatName val="0"/>
          <c:showSerName val="0"/>
          <c:showPercent val="0"/>
          <c:showBubbleSize val="0"/>
        </c:dLbls>
        <c:gapWidth val="100"/>
        <c:overlap val="100"/>
        <c:axId val="277350720"/>
        <c:axId val="277353072"/>
        <c:extLst/>
      </c:barChart>
      <c:catAx>
        <c:axId val="2773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3072"/>
        <c:crosses val="autoZero"/>
        <c:auto val="1"/>
        <c:lblAlgn val="ctr"/>
        <c:lblOffset val="100"/>
        <c:noMultiLvlLbl val="0"/>
      </c:catAx>
      <c:valAx>
        <c:axId val="277353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crossAx val="27735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114300</xdr:rowOff>
    </xdr:from>
    <xdr:to>
      <xdr:col>5</xdr:col>
      <xdr:colOff>175260</xdr:colOff>
      <xdr:row>6</xdr:row>
      <xdr:rowOff>22860</xdr:rowOff>
    </xdr:to>
    <xdr:pic>
      <xdr:nvPicPr>
        <xdr:cNvPr id="2" name="Afbeelding 1">
          <a:extLst>
            <a:ext uri="{FF2B5EF4-FFF2-40B4-BE49-F238E27FC236}">
              <a16:creationId xmlns:a16="http://schemas.microsoft.com/office/drawing/2014/main" id="{DAF4C71E-6956-4377-902D-8971845E5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51755" b="33720"/>
        <a:stretch>
          <a:fillRect/>
        </a:stretch>
      </xdr:blipFill>
      <xdr:spPr bwMode="auto">
        <a:xfrm>
          <a:off x="114300" y="297180"/>
          <a:ext cx="3108960" cy="868680"/>
        </a:xfrm>
        <a:prstGeom prst="rect">
          <a:avLst/>
        </a:prstGeom>
        <a:solidFill>
          <a:schemeClr val="bg1"/>
        </a:solid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31</xdr:row>
      <xdr:rowOff>0</xdr:rowOff>
    </xdr:from>
    <xdr:to>
      <xdr:col>15</xdr:col>
      <xdr:colOff>236220</xdr:colOff>
      <xdr:row>45</xdr:row>
      <xdr:rowOff>106680</xdr:rowOff>
    </xdr:to>
    <xdr:graphicFrame macro="">
      <xdr:nvGraphicFramePr>
        <xdr:cNvPr id="7" name="Grafiek 6">
          <a:extLst>
            <a:ext uri="{FF2B5EF4-FFF2-40B4-BE49-F238E27FC236}">
              <a16:creationId xmlns:a16="http://schemas.microsoft.com/office/drawing/2014/main" id="{BB82F9E6-6410-43B2-9BD2-EC4B3F3678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12</xdr:row>
      <xdr:rowOff>0</xdr:rowOff>
    </xdr:from>
    <xdr:to>
      <xdr:col>15</xdr:col>
      <xdr:colOff>236220</xdr:colOff>
      <xdr:row>26</xdr:row>
      <xdr:rowOff>106680</xdr:rowOff>
    </xdr:to>
    <xdr:graphicFrame macro="">
      <xdr:nvGraphicFramePr>
        <xdr:cNvPr id="8" name="Grafiek 7">
          <a:extLst>
            <a:ext uri="{FF2B5EF4-FFF2-40B4-BE49-F238E27FC236}">
              <a16:creationId xmlns:a16="http://schemas.microsoft.com/office/drawing/2014/main" id="{F31EDD9A-EE4F-4BFF-A2E3-AEF3175758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22860</xdr:colOff>
      <xdr:row>12</xdr:row>
      <xdr:rowOff>30480</xdr:rowOff>
    </xdr:from>
    <xdr:to>
      <xdr:col>15</xdr:col>
      <xdr:colOff>22860</xdr:colOff>
      <xdr:row>27</xdr:row>
      <xdr:rowOff>30480</xdr:rowOff>
    </xdr:to>
    <xdr:graphicFrame macro="">
      <xdr:nvGraphicFramePr>
        <xdr:cNvPr id="3" name="Grafiek 2">
          <a:extLst>
            <a:ext uri="{FF2B5EF4-FFF2-40B4-BE49-F238E27FC236}">
              <a16:creationId xmlns:a16="http://schemas.microsoft.com/office/drawing/2014/main" id="{31D42B43-5C3D-43DE-B701-3D3F408BA5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906780</xdr:colOff>
      <xdr:row>34</xdr:row>
      <xdr:rowOff>22860</xdr:rowOff>
    </xdr:from>
    <xdr:to>
      <xdr:col>11</xdr:col>
      <xdr:colOff>883920</xdr:colOff>
      <xdr:row>49</xdr:row>
      <xdr:rowOff>53340</xdr:rowOff>
    </xdr:to>
    <xdr:graphicFrame macro="">
      <xdr:nvGraphicFramePr>
        <xdr:cNvPr id="7" name="Grafiek 6">
          <a:extLst>
            <a:ext uri="{FF2B5EF4-FFF2-40B4-BE49-F238E27FC236}">
              <a16:creationId xmlns:a16="http://schemas.microsoft.com/office/drawing/2014/main" id="{4332AA33-1CBF-41FB-B90B-3BC7737BE4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11</xdr:row>
      <xdr:rowOff>22860</xdr:rowOff>
    </xdr:from>
    <xdr:to>
      <xdr:col>9</xdr:col>
      <xdr:colOff>609600</xdr:colOff>
      <xdr:row>27</xdr:row>
      <xdr:rowOff>91440</xdr:rowOff>
    </xdr:to>
    <xdr:graphicFrame macro="">
      <xdr:nvGraphicFramePr>
        <xdr:cNvPr id="6" name="Grafiek 5">
          <a:extLst>
            <a:ext uri="{FF2B5EF4-FFF2-40B4-BE49-F238E27FC236}">
              <a16:creationId xmlns:a16="http://schemas.microsoft.com/office/drawing/2014/main" id="{1D409042-945B-4980-80FF-879BB7FC22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33</xdr:row>
      <xdr:rowOff>160020</xdr:rowOff>
    </xdr:from>
    <xdr:to>
      <xdr:col>12</xdr:col>
      <xdr:colOff>556260</xdr:colOff>
      <xdr:row>48</xdr:row>
      <xdr:rowOff>144780</xdr:rowOff>
    </xdr:to>
    <xdr:graphicFrame macro="">
      <xdr:nvGraphicFramePr>
        <xdr:cNvPr id="4" name="Grafiek 3">
          <a:extLst>
            <a:ext uri="{FF2B5EF4-FFF2-40B4-BE49-F238E27FC236}">
              <a16:creationId xmlns:a16="http://schemas.microsoft.com/office/drawing/2014/main" id="{E22A4D7D-EC0D-48CF-B139-DF147C25A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11</xdr:row>
      <xdr:rowOff>7620</xdr:rowOff>
    </xdr:from>
    <xdr:to>
      <xdr:col>8</xdr:col>
      <xdr:colOff>182880</xdr:colOff>
      <xdr:row>24</xdr:row>
      <xdr:rowOff>121920</xdr:rowOff>
    </xdr:to>
    <xdr:graphicFrame macro="">
      <xdr:nvGraphicFramePr>
        <xdr:cNvPr id="3" name="Grafiek 2">
          <a:extLst>
            <a:ext uri="{FF2B5EF4-FFF2-40B4-BE49-F238E27FC236}">
              <a16:creationId xmlns:a16="http://schemas.microsoft.com/office/drawing/2014/main" id="{FFA1663B-9ECE-4278-8ABC-B0F836959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594360</xdr:colOff>
      <xdr:row>31</xdr:row>
      <xdr:rowOff>83820</xdr:rowOff>
    </xdr:from>
    <xdr:to>
      <xdr:col>13</xdr:col>
      <xdr:colOff>327660</xdr:colOff>
      <xdr:row>46</xdr:row>
      <xdr:rowOff>7620</xdr:rowOff>
    </xdr:to>
    <xdr:graphicFrame macro="">
      <xdr:nvGraphicFramePr>
        <xdr:cNvPr id="5" name="Grafiek 4">
          <a:extLst>
            <a:ext uri="{FF2B5EF4-FFF2-40B4-BE49-F238E27FC236}">
              <a16:creationId xmlns:a16="http://schemas.microsoft.com/office/drawing/2014/main" id="{C6334366-DA8B-4200-B8B8-63E2CABB2A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487680</xdr:colOff>
      <xdr:row>11</xdr:row>
      <xdr:rowOff>22860</xdr:rowOff>
    </xdr:from>
    <xdr:to>
      <xdr:col>10</xdr:col>
      <xdr:colOff>152400</xdr:colOff>
      <xdr:row>24</xdr:row>
      <xdr:rowOff>137160</xdr:rowOff>
    </xdr:to>
    <xdr:graphicFrame macro="">
      <xdr:nvGraphicFramePr>
        <xdr:cNvPr id="8" name="Grafiek 7">
          <a:extLst>
            <a:ext uri="{FF2B5EF4-FFF2-40B4-BE49-F238E27FC236}">
              <a16:creationId xmlns:a16="http://schemas.microsoft.com/office/drawing/2014/main" id="{CE7E962D-DFCD-4E0E-BD5F-B2EE6A8703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31</xdr:row>
      <xdr:rowOff>167640</xdr:rowOff>
    </xdr:from>
    <xdr:to>
      <xdr:col>11</xdr:col>
      <xdr:colOff>609600</xdr:colOff>
      <xdr:row>46</xdr:row>
      <xdr:rowOff>91440</xdr:rowOff>
    </xdr:to>
    <xdr:graphicFrame macro="">
      <xdr:nvGraphicFramePr>
        <xdr:cNvPr id="9" name="Grafiek 8">
          <a:extLst>
            <a:ext uri="{FF2B5EF4-FFF2-40B4-BE49-F238E27FC236}">
              <a16:creationId xmlns:a16="http://schemas.microsoft.com/office/drawing/2014/main" id="{1183A47E-C020-45EB-8576-79E8F11249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777240</xdr:colOff>
      <xdr:row>52</xdr:row>
      <xdr:rowOff>167640</xdr:rowOff>
    </xdr:from>
    <xdr:to>
      <xdr:col>11</xdr:col>
      <xdr:colOff>571500</xdr:colOff>
      <xdr:row>67</xdr:row>
      <xdr:rowOff>91440</xdr:rowOff>
    </xdr:to>
    <xdr:graphicFrame macro="">
      <xdr:nvGraphicFramePr>
        <xdr:cNvPr id="11" name="Grafiek 10">
          <a:extLst>
            <a:ext uri="{FF2B5EF4-FFF2-40B4-BE49-F238E27FC236}">
              <a16:creationId xmlns:a16="http://schemas.microsoft.com/office/drawing/2014/main" id="{6EF56E68-2CF0-43F6-B1A5-2950C728F4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297180</xdr:colOff>
      <xdr:row>11</xdr:row>
      <xdr:rowOff>15240</xdr:rowOff>
    </xdr:from>
    <xdr:to>
      <xdr:col>11</xdr:col>
      <xdr:colOff>571500</xdr:colOff>
      <xdr:row>23</xdr:row>
      <xdr:rowOff>160020</xdr:rowOff>
    </xdr:to>
    <xdr:graphicFrame macro="">
      <xdr:nvGraphicFramePr>
        <xdr:cNvPr id="3" name="Grafiek 2">
          <a:extLst>
            <a:ext uri="{FF2B5EF4-FFF2-40B4-BE49-F238E27FC236}">
              <a16:creationId xmlns:a16="http://schemas.microsoft.com/office/drawing/2014/main" id="{224083C6-35E3-4D22-97C9-5B78D95B3B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586740</xdr:colOff>
      <xdr:row>29</xdr:row>
      <xdr:rowOff>144780</xdr:rowOff>
    </xdr:from>
    <xdr:to>
      <xdr:col>14</xdr:col>
      <xdr:colOff>213360</xdr:colOff>
      <xdr:row>44</xdr:row>
      <xdr:rowOff>68580</xdr:rowOff>
    </xdr:to>
    <xdr:graphicFrame macro="">
      <xdr:nvGraphicFramePr>
        <xdr:cNvPr id="5" name="Grafiek 4">
          <a:extLst>
            <a:ext uri="{FF2B5EF4-FFF2-40B4-BE49-F238E27FC236}">
              <a16:creationId xmlns:a16="http://schemas.microsoft.com/office/drawing/2014/main" id="{FA86EB53-F622-48FB-AF87-9BD56DF51D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15240</xdr:colOff>
      <xdr:row>11</xdr:row>
      <xdr:rowOff>175260</xdr:rowOff>
    </xdr:from>
    <xdr:to>
      <xdr:col>10</xdr:col>
      <xdr:colOff>289560</xdr:colOff>
      <xdr:row>24</xdr:row>
      <xdr:rowOff>137160</xdr:rowOff>
    </xdr:to>
    <xdr:graphicFrame macro="">
      <xdr:nvGraphicFramePr>
        <xdr:cNvPr id="2" name="Grafiek 1">
          <a:extLst>
            <a:ext uri="{FF2B5EF4-FFF2-40B4-BE49-F238E27FC236}">
              <a16:creationId xmlns:a16="http://schemas.microsoft.com/office/drawing/2014/main" id="{8DCD59DB-A268-44CF-A997-32132ACA34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586740</xdr:colOff>
      <xdr:row>30</xdr:row>
      <xdr:rowOff>144780</xdr:rowOff>
    </xdr:from>
    <xdr:to>
      <xdr:col>14</xdr:col>
      <xdr:colOff>213360</xdr:colOff>
      <xdr:row>45</xdr:row>
      <xdr:rowOff>68580</xdr:rowOff>
    </xdr:to>
    <xdr:graphicFrame macro="">
      <xdr:nvGraphicFramePr>
        <xdr:cNvPr id="3" name="Grafiek 2">
          <a:extLst>
            <a:ext uri="{FF2B5EF4-FFF2-40B4-BE49-F238E27FC236}">
              <a16:creationId xmlns:a16="http://schemas.microsoft.com/office/drawing/2014/main" id="{1E51CE99-0B71-4EFF-8A6E-58B93624C9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15240</xdr:colOff>
      <xdr:row>11</xdr:row>
      <xdr:rowOff>175260</xdr:rowOff>
    </xdr:from>
    <xdr:to>
      <xdr:col>10</xdr:col>
      <xdr:colOff>289560</xdr:colOff>
      <xdr:row>24</xdr:row>
      <xdr:rowOff>137160</xdr:rowOff>
    </xdr:to>
    <xdr:graphicFrame macro="">
      <xdr:nvGraphicFramePr>
        <xdr:cNvPr id="2" name="Grafiek 1">
          <a:extLst>
            <a:ext uri="{FF2B5EF4-FFF2-40B4-BE49-F238E27FC236}">
              <a16:creationId xmlns:a16="http://schemas.microsoft.com/office/drawing/2014/main" id="{DB97DC1C-7588-46AF-AD08-8E6FEC194E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31</xdr:row>
      <xdr:rowOff>0</xdr:rowOff>
    </xdr:from>
    <xdr:to>
      <xdr:col>14</xdr:col>
      <xdr:colOff>236220</xdr:colOff>
      <xdr:row>45</xdr:row>
      <xdr:rowOff>106680</xdr:rowOff>
    </xdr:to>
    <xdr:graphicFrame macro="">
      <xdr:nvGraphicFramePr>
        <xdr:cNvPr id="4" name="Grafiek 3">
          <a:extLst>
            <a:ext uri="{FF2B5EF4-FFF2-40B4-BE49-F238E27FC236}">
              <a16:creationId xmlns:a16="http://schemas.microsoft.com/office/drawing/2014/main" id="{C036ACCE-2137-4EFF-B548-AEFDDFAB4D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396240</xdr:colOff>
      <xdr:row>11</xdr:row>
      <xdr:rowOff>160020</xdr:rowOff>
    </xdr:from>
    <xdr:to>
      <xdr:col>15</xdr:col>
      <xdr:colOff>22860</xdr:colOff>
      <xdr:row>26</xdr:row>
      <xdr:rowOff>83820</xdr:rowOff>
    </xdr:to>
    <xdr:graphicFrame macro="">
      <xdr:nvGraphicFramePr>
        <xdr:cNvPr id="3" name="Grafiek 2">
          <a:extLst>
            <a:ext uri="{FF2B5EF4-FFF2-40B4-BE49-F238E27FC236}">
              <a16:creationId xmlns:a16="http://schemas.microsoft.com/office/drawing/2014/main" id="{9786FDE1-CA3E-4AE1-B72B-0188882FB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7EEF3-519E-4EBC-8CF5-0A2A5979DC4F}">
  <dimension ref="A3:E25"/>
  <sheetViews>
    <sheetView tabSelected="1" workbookViewId="0">
      <selection activeCell="A26" sqref="A26"/>
    </sheetView>
  </sheetViews>
  <sheetFormatPr defaultRowHeight="14.4" x14ac:dyDescent="0.3"/>
  <sheetData>
    <row r="3" spans="1:5" ht="18" x14ac:dyDescent="0.3">
      <c r="B3" s="73"/>
    </row>
    <row r="10" spans="1:5" ht="18" x14ac:dyDescent="0.3">
      <c r="A10" s="74" t="s">
        <v>309</v>
      </c>
    </row>
    <row r="11" spans="1:5" x14ac:dyDescent="0.3">
      <c r="A11" s="75" t="s">
        <v>311</v>
      </c>
    </row>
    <row r="12" spans="1:5" ht="18" x14ac:dyDescent="0.3">
      <c r="A12" s="74"/>
    </row>
    <row r="13" spans="1:5" x14ac:dyDescent="0.3">
      <c r="A13" s="72"/>
    </row>
    <row r="14" spans="1:5" x14ac:dyDescent="0.3">
      <c r="A14" s="76" t="s">
        <v>310</v>
      </c>
    </row>
    <row r="15" spans="1:5" x14ac:dyDescent="0.3">
      <c r="A15" s="72"/>
    </row>
    <row r="16" spans="1:5" x14ac:dyDescent="0.3">
      <c r="A16" s="77" t="s">
        <v>312</v>
      </c>
      <c r="B16" s="77"/>
      <c r="C16" s="77"/>
      <c r="D16" s="77"/>
      <c r="E16" s="77"/>
    </row>
    <row r="17" spans="1:5" x14ac:dyDescent="0.3">
      <c r="A17" s="77"/>
      <c r="B17" s="77"/>
      <c r="C17" s="77"/>
      <c r="D17" s="77"/>
      <c r="E17" s="77"/>
    </row>
    <row r="18" spans="1:5" x14ac:dyDescent="0.3">
      <c r="A18" s="77"/>
      <c r="B18" s="77"/>
      <c r="C18" s="77"/>
      <c r="D18" s="77"/>
      <c r="E18" s="77"/>
    </row>
    <row r="19" spans="1:5" x14ac:dyDescent="0.3">
      <c r="A19" s="77"/>
      <c r="B19" s="77"/>
      <c r="C19" s="77"/>
      <c r="D19" s="77"/>
      <c r="E19" s="77"/>
    </row>
    <row r="20" spans="1:5" x14ac:dyDescent="0.3">
      <c r="A20" s="77"/>
      <c r="B20" s="77"/>
      <c r="C20" s="77"/>
      <c r="D20" s="77"/>
      <c r="E20" s="77"/>
    </row>
    <row r="21" spans="1:5" x14ac:dyDescent="0.3">
      <c r="A21" s="77"/>
      <c r="B21" s="77"/>
      <c r="C21" s="77"/>
      <c r="D21" s="77"/>
      <c r="E21" s="77"/>
    </row>
    <row r="22" spans="1:5" x14ac:dyDescent="0.3">
      <c r="A22" s="77"/>
      <c r="B22" s="77"/>
      <c r="C22" s="77"/>
      <c r="D22" s="77"/>
      <c r="E22" s="77"/>
    </row>
    <row r="23" spans="1:5" x14ac:dyDescent="0.3">
      <c r="A23" s="77"/>
      <c r="B23" s="77"/>
      <c r="C23" s="77"/>
      <c r="D23" s="77"/>
      <c r="E23" s="77"/>
    </row>
    <row r="24" spans="1:5" x14ac:dyDescent="0.3">
      <c r="A24" s="77"/>
      <c r="B24" s="77"/>
      <c r="C24" s="77"/>
      <c r="D24" s="77"/>
      <c r="E24" s="77"/>
    </row>
    <row r="25" spans="1:5" x14ac:dyDescent="0.3">
      <c r="A25" s="77"/>
      <c r="B25" s="77"/>
      <c r="C25" s="77"/>
      <c r="D25" s="77"/>
      <c r="E25" s="77"/>
    </row>
  </sheetData>
  <mergeCells count="1">
    <mergeCell ref="A16:E2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7D95F-71CA-44E1-9DB4-C917AA774EAA}">
  <dimension ref="A1:S66"/>
  <sheetViews>
    <sheetView workbookViewId="0"/>
  </sheetViews>
  <sheetFormatPr defaultRowHeight="14.4" x14ac:dyDescent="0.3"/>
  <cols>
    <col min="1" max="1" width="27.44140625" bestFit="1" customWidth="1"/>
    <col min="2" max="12" width="11.44140625" customWidth="1"/>
  </cols>
  <sheetData>
    <row r="1" spans="1:19" ht="15" customHeight="1" thickBot="1" x14ac:dyDescent="0.35">
      <c r="A1" s="5" t="s">
        <v>4</v>
      </c>
      <c r="B1" s="86" t="s">
        <v>294</v>
      </c>
      <c r="C1" s="82"/>
      <c r="D1" s="82"/>
      <c r="E1" s="82"/>
      <c r="F1" s="82"/>
      <c r="G1" s="82"/>
      <c r="H1" s="82"/>
      <c r="I1" s="82"/>
      <c r="J1" s="82"/>
      <c r="K1" s="82"/>
      <c r="L1" s="82"/>
      <c r="M1" s="65"/>
      <c r="N1" s="66"/>
      <c r="O1" s="66"/>
      <c r="P1" s="66"/>
      <c r="Q1" s="66"/>
      <c r="R1" s="66"/>
      <c r="S1" s="66"/>
    </row>
    <row r="2" spans="1:19" ht="23.4" customHeight="1" thickBot="1" x14ac:dyDescent="0.35">
      <c r="A2" s="5" t="s">
        <v>5</v>
      </c>
      <c r="B2" s="80" t="s">
        <v>295</v>
      </c>
      <c r="C2" s="81"/>
      <c r="D2" s="81"/>
      <c r="E2" s="81"/>
      <c r="F2" s="81"/>
      <c r="G2" s="81"/>
      <c r="H2" s="81"/>
      <c r="I2" s="81"/>
      <c r="J2" s="81"/>
      <c r="K2" s="81"/>
      <c r="L2" s="81"/>
      <c r="M2" s="65"/>
      <c r="N2" s="66"/>
      <c r="O2" s="66"/>
      <c r="P2" s="66"/>
      <c r="Q2" s="66"/>
      <c r="R2" s="66"/>
      <c r="S2" s="66"/>
    </row>
    <row r="3" spans="1:19" ht="15" customHeight="1" thickBot="1" x14ac:dyDescent="0.35">
      <c r="A3" s="5" t="s">
        <v>6</v>
      </c>
      <c r="B3" s="80" t="s">
        <v>9</v>
      </c>
      <c r="C3" s="81"/>
      <c r="D3" s="81"/>
      <c r="E3" s="81"/>
      <c r="F3" s="81"/>
      <c r="G3" s="81"/>
      <c r="H3" s="81"/>
      <c r="I3" s="81"/>
      <c r="J3" s="81"/>
      <c r="K3" s="81"/>
      <c r="L3" s="81"/>
      <c r="M3" s="65"/>
      <c r="N3" s="66"/>
      <c r="O3" s="66"/>
      <c r="P3" s="66"/>
      <c r="Q3" s="66"/>
      <c r="R3" s="66"/>
      <c r="S3" s="66"/>
    </row>
    <row r="4" spans="1:19" ht="15" customHeight="1" thickBot="1" x14ac:dyDescent="0.35">
      <c r="A4" s="5" t="s">
        <v>8</v>
      </c>
      <c r="B4" s="80" t="s">
        <v>15</v>
      </c>
      <c r="C4" s="81"/>
      <c r="D4" s="81"/>
      <c r="E4" s="81"/>
      <c r="F4" s="81"/>
      <c r="G4" s="81"/>
      <c r="H4" s="81"/>
      <c r="I4" s="81"/>
      <c r="J4" s="81"/>
      <c r="K4" s="81"/>
      <c r="L4" s="81"/>
      <c r="M4" s="65"/>
      <c r="N4" s="66"/>
      <c r="O4" s="66"/>
      <c r="P4" s="66"/>
      <c r="Q4" s="66"/>
      <c r="R4" s="66"/>
      <c r="S4" s="66"/>
    </row>
    <row r="5" spans="1:19" ht="15" thickBot="1" x14ac:dyDescent="0.35">
      <c r="A5" s="5" t="s">
        <v>16</v>
      </c>
      <c r="B5" s="89">
        <v>2018</v>
      </c>
      <c r="C5" s="90"/>
      <c r="D5" s="90"/>
      <c r="E5" s="90"/>
      <c r="F5" s="90"/>
      <c r="G5" s="90"/>
      <c r="H5" s="90"/>
      <c r="I5" s="90"/>
      <c r="J5" s="90"/>
      <c r="K5" s="90"/>
      <c r="L5" s="90"/>
      <c r="M5" s="65"/>
      <c r="N5" s="66"/>
      <c r="O5" s="66"/>
      <c r="P5" s="66"/>
      <c r="Q5" s="66"/>
      <c r="R5" s="66"/>
      <c r="S5" s="66"/>
    </row>
    <row r="6" spans="1:19" ht="50.4" customHeight="1" x14ac:dyDescent="0.3">
      <c r="A6" s="8" t="s">
        <v>26</v>
      </c>
      <c r="B6" s="80" t="s">
        <v>24</v>
      </c>
      <c r="C6" s="81"/>
      <c r="D6" s="81"/>
      <c r="E6" s="81"/>
      <c r="F6" s="81"/>
      <c r="G6" s="81"/>
      <c r="H6" s="81"/>
      <c r="I6" s="81"/>
      <c r="J6" s="81"/>
      <c r="K6" s="81"/>
      <c r="L6" s="81"/>
      <c r="M6" s="65"/>
      <c r="N6" s="66"/>
      <c r="O6" s="66"/>
      <c r="P6" s="66"/>
      <c r="Q6" s="66"/>
      <c r="R6" s="66"/>
      <c r="S6" s="66"/>
    </row>
    <row r="7" spans="1:19" x14ac:dyDescent="0.3">
      <c r="A7" s="2"/>
      <c r="B7" s="6"/>
      <c r="C7" s="6"/>
      <c r="D7" s="6"/>
      <c r="E7" s="6"/>
      <c r="F7" s="6"/>
      <c r="G7" s="6"/>
      <c r="H7" s="6"/>
      <c r="I7" s="6"/>
      <c r="J7" s="6"/>
      <c r="K7" s="6"/>
      <c r="L7" s="6"/>
      <c r="M7" s="6"/>
      <c r="N7" s="6"/>
      <c r="O7" s="6"/>
      <c r="P7" s="6"/>
      <c r="Q7" s="6"/>
      <c r="R7" s="6"/>
      <c r="S7" s="6"/>
    </row>
    <row r="8" spans="1:19" x14ac:dyDescent="0.3">
      <c r="A8" s="46" t="s">
        <v>267</v>
      </c>
    </row>
    <row r="9" spans="1:19" x14ac:dyDescent="0.3">
      <c r="A9" s="46" t="s">
        <v>266</v>
      </c>
    </row>
    <row r="11" spans="1:19" ht="53.4" customHeight="1" x14ac:dyDescent="0.3">
      <c r="A11" s="82" t="s">
        <v>305</v>
      </c>
      <c r="B11" s="82"/>
      <c r="C11" s="82"/>
      <c r="D11" s="82"/>
      <c r="E11" s="82"/>
      <c r="F11" s="82"/>
      <c r="G11" s="82"/>
      <c r="H11" s="82"/>
      <c r="I11" s="82"/>
      <c r="J11" s="82"/>
      <c r="K11" s="82"/>
      <c r="L11" s="82"/>
    </row>
    <row r="12" spans="1:19" x14ac:dyDescent="0.3">
      <c r="A12" s="12"/>
      <c r="B12" s="12"/>
      <c r="C12" s="12"/>
      <c r="D12" s="12"/>
      <c r="E12" s="12"/>
      <c r="F12" s="12"/>
      <c r="G12" s="12"/>
      <c r="H12" s="12"/>
      <c r="I12" s="12"/>
      <c r="J12" s="12"/>
      <c r="K12" s="12"/>
      <c r="L12" s="12"/>
    </row>
    <row r="13" spans="1:19" x14ac:dyDescent="0.3">
      <c r="A13" s="55"/>
      <c r="B13" s="53" t="s">
        <v>60</v>
      </c>
      <c r="C13" s="53" t="s">
        <v>136</v>
      </c>
      <c r="D13" s="53" t="s">
        <v>89</v>
      </c>
      <c r="E13" s="53" t="s">
        <v>90</v>
      </c>
      <c r="F13" s="53" t="s">
        <v>64</v>
      </c>
      <c r="G13" s="12"/>
      <c r="H13" s="12"/>
      <c r="I13" s="12"/>
      <c r="J13" s="12"/>
      <c r="K13" s="12"/>
    </row>
    <row r="14" spans="1:19" x14ac:dyDescent="0.3">
      <c r="A14" s="55">
        <v>2018</v>
      </c>
      <c r="B14" s="56">
        <v>5.96096</v>
      </c>
      <c r="C14" s="56">
        <v>2.5954299999999999</v>
      </c>
      <c r="D14" s="56">
        <v>5.1302099999999999</v>
      </c>
      <c r="E14" s="56">
        <v>8.549809999999999</v>
      </c>
      <c r="F14" s="56">
        <v>16.010300000000001</v>
      </c>
      <c r="G14" s="12"/>
      <c r="H14" s="12"/>
      <c r="I14" s="12"/>
      <c r="J14" s="12"/>
      <c r="K14" s="12"/>
    </row>
    <row r="15" spans="1:19" x14ac:dyDescent="0.3">
      <c r="B15" s="56"/>
      <c r="C15" s="56"/>
      <c r="D15" s="56"/>
      <c r="E15" s="56"/>
    </row>
    <row r="17" spans="1:12" x14ac:dyDescent="0.3">
      <c r="A17" s="56"/>
      <c r="B17" s="56"/>
      <c r="C17" s="56"/>
      <c r="D17" s="56"/>
      <c r="E17" s="56"/>
      <c r="F17" s="56"/>
    </row>
    <row r="18" spans="1:12" x14ac:dyDescent="0.3">
      <c r="F18" s="56"/>
    </row>
    <row r="19" spans="1:12" x14ac:dyDescent="0.3">
      <c r="B19" s="11"/>
      <c r="C19" s="56"/>
      <c r="D19" s="11"/>
      <c r="E19" s="11"/>
      <c r="F19" s="11"/>
    </row>
    <row r="20" spans="1:12" x14ac:dyDescent="0.3">
      <c r="B20" s="11"/>
      <c r="C20" s="56"/>
      <c r="D20" s="11"/>
      <c r="E20" s="11"/>
      <c r="F20" s="11"/>
    </row>
    <row r="21" spans="1:12" x14ac:dyDescent="0.3">
      <c r="B21" s="11"/>
      <c r="C21" s="11"/>
      <c r="D21" s="11"/>
      <c r="E21" s="11"/>
      <c r="F21" s="56"/>
    </row>
    <row r="22" spans="1:12" x14ac:dyDescent="0.3">
      <c r="A22" s="56"/>
      <c r="B22" s="56"/>
      <c r="D22" s="56"/>
      <c r="F22" s="56"/>
    </row>
    <row r="23" spans="1:12" x14ac:dyDescent="0.3">
      <c r="A23" s="56"/>
      <c r="B23" s="56"/>
      <c r="D23" s="56"/>
      <c r="F23" s="56"/>
    </row>
    <row r="24" spans="1:12" x14ac:dyDescent="0.3">
      <c r="A24" s="56"/>
      <c r="B24" s="56"/>
      <c r="C24" s="56"/>
      <c r="D24" s="56"/>
      <c r="E24" s="56"/>
      <c r="F24" s="56"/>
    </row>
    <row r="25" spans="1:12" x14ac:dyDescent="0.3">
      <c r="A25" s="56"/>
      <c r="B25" s="56"/>
      <c r="C25" s="56"/>
      <c r="D25" s="56"/>
      <c r="E25" s="56"/>
      <c r="F25" s="56"/>
    </row>
    <row r="26" spans="1:12" x14ac:dyDescent="0.3">
      <c r="A26" s="56"/>
      <c r="B26" s="56"/>
      <c r="C26" s="56"/>
      <c r="D26" s="56"/>
      <c r="E26" s="56"/>
      <c r="F26" s="56"/>
    </row>
    <row r="27" spans="1:12" x14ac:dyDescent="0.3">
      <c r="A27" s="56"/>
      <c r="B27" s="56"/>
      <c r="C27" s="56"/>
      <c r="D27" s="56"/>
      <c r="E27" s="56"/>
      <c r="F27" s="56"/>
    </row>
    <row r="28" spans="1:12" x14ac:dyDescent="0.3">
      <c r="A28" s="56"/>
      <c r="B28" s="56"/>
      <c r="C28" s="56"/>
      <c r="D28" s="56"/>
      <c r="E28" s="56"/>
      <c r="F28" s="56"/>
    </row>
    <row r="29" spans="1:12" x14ac:dyDescent="0.3">
      <c r="A29" s="46" t="s">
        <v>268</v>
      </c>
      <c r="B29" s="56"/>
      <c r="C29" s="56"/>
      <c r="D29" s="56"/>
      <c r="E29" s="56"/>
      <c r="F29" s="56"/>
    </row>
    <row r="30" spans="1:12" x14ac:dyDescent="0.3">
      <c r="A30" s="46" t="s">
        <v>271</v>
      </c>
      <c r="B30" s="56"/>
      <c r="C30" s="56"/>
      <c r="D30" s="56"/>
      <c r="E30" s="56"/>
      <c r="F30" s="56"/>
    </row>
    <row r="31" spans="1:12" x14ac:dyDescent="0.3">
      <c r="A31" s="46"/>
      <c r="B31" s="56"/>
      <c r="C31" s="56"/>
      <c r="D31" s="56"/>
      <c r="E31" s="56"/>
      <c r="F31" s="56"/>
    </row>
    <row r="32" spans="1:12" ht="46.2" customHeight="1" x14ac:dyDescent="0.3">
      <c r="A32" s="82" t="s">
        <v>306</v>
      </c>
      <c r="B32" s="82"/>
      <c r="C32" s="82"/>
      <c r="D32" s="82"/>
      <c r="E32" s="82"/>
      <c r="F32" s="82"/>
      <c r="G32" s="82"/>
      <c r="H32" s="82"/>
      <c r="I32" s="82"/>
      <c r="J32" s="82"/>
      <c r="K32" s="82"/>
      <c r="L32" s="82"/>
    </row>
    <row r="33" spans="1:7" x14ac:dyDescent="0.3">
      <c r="A33" s="56"/>
      <c r="B33" s="56"/>
      <c r="C33" s="56"/>
      <c r="D33" s="56"/>
      <c r="E33" s="56"/>
      <c r="F33" s="56"/>
    </row>
    <row r="34" spans="1:7" x14ac:dyDescent="0.3">
      <c r="A34" s="55" t="s">
        <v>80</v>
      </c>
      <c r="B34" s="64">
        <v>2018</v>
      </c>
    </row>
    <row r="35" spans="1:7" x14ac:dyDescent="0.3">
      <c r="A35" s="55" t="s">
        <v>83</v>
      </c>
      <c r="B35" s="62">
        <v>5.96096</v>
      </c>
      <c r="F35" s="11"/>
      <c r="G35" s="11"/>
    </row>
    <row r="36" spans="1:7" x14ac:dyDescent="0.3">
      <c r="A36" s="55" t="s">
        <v>84</v>
      </c>
      <c r="B36" s="62">
        <v>4.13741</v>
      </c>
      <c r="F36" s="11"/>
      <c r="G36" s="11"/>
    </row>
    <row r="37" spans="1:7" x14ac:dyDescent="0.3">
      <c r="A37" s="55" t="s">
        <v>85</v>
      </c>
      <c r="B37" s="62">
        <v>5.7483399999999998</v>
      </c>
      <c r="F37" s="11"/>
      <c r="G37" s="11"/>
    </row>
    <row r="38" spans="1:7" x14ac:dyDescent="0.3">
      <c r="A38" s="55"/>
      <c r="B38" s="62"/>
      <c r="E38" s="11"/>
      <c r="F38" s="11"/>
      <c r="G38" s="11"/>
    </row>
    <row r="39" spans="1:7" x14ac:dyDescent="0.3">
      <c r="A39" s="55" t="s">
        <v>57</v>
      </c>
      <c r="B39" s="62">
        <v>7</v>
      </c>
      <c r="C39" s="56"/>
      <c r="F39" s="11"/>
      <c r="G39" s="11"/>
    </row>
    <row r="40" spans="1:7" x14ac:dyDescent="0.3">
      <c r="A40" s="55" t="s">
        <v>32</v>
      </c>
      <c r="B40" s="62">
        <v>5.7018899999999997</v>
      </c>
      <c r="D40" s="11"/>
      <c r="F40" s="11"/>
      <c r="G40" s="11"/>
    </row>
    <row r="41" spans="1:7" x14ac:dyDescent="0.3">
      <c r="A41" s="55" t="s">
        <v>35</v>
      </c>
      <c r="B41" s="62">
        <v>6</v>
      </c>
      <c r="C41" s="56"/>
      <c r="F41" s="11"/>
      <c r="G41" s="11"/>
    </row>
    <row r="42" spans="1:7" x14ac:dyDescent="0.3">
      <c r="A42" s="55" t="s">
        <v>49</v>
      </c>
      <c r="B42" s="62">
        <v>6</v>
      </c>
      <c r="C42" s="56"/>
      <c r="F42" s="11"/>
      <c r="G42" s="11"/>
    </row>
    <row r="43" spans="1:7" x14ac:dyDescent="0.3">
      <c r="A43" s="55" t="s">
        <v>59</v>
      </c>
      <c r="B43" s="62">
        <v>6</v>
      </c>
      <c r="C43" s="56"/>
      <c r="F43" s="11"/>
      <c r="G43" s="11"/>
    </row>
    <row r="44" spans="1:7" ht="24" x14ac:dyDescent="0.3">
      <c r="A44" s="55" t="s">
        <v>36</v>
      </c>
      <c r="B44" s="62">
        <v>5</v>
      </c>
      <c r="C44" s="56"/>
      <c r="D44" s="56"/>
      <c r="E44" s="56"/>
      <c r="F44" s="11"/>
      <c r="G44" s="11"/>
    </row>
    <row r="45" spans="1:7" x14ac:dyDescent="0.3">
      <c r="A45" s="55" t="s">
        <v>50</v>
      </c>
      <c r="B45" s="62">
        <v>5</v>
      </c>
      <c r="C45" s="56"/>
      <c r="F45" s="11"/>
      <c r="G45" s="11"/>
    </row>
    <row r="46" spans="1:7" x14ac:dyDescent="0.3">
      <c r="A46" s="55" t="s">
        <v>58</v>
      </c>
      <c r="B46" s="62">
        <v>5</v>
      </c>
      <c r="D46" s="11"/>
      <c r="E46" s="11"/>
      <c r="F46" s="11"/>
      <c r="G46" s="11"/>
    </row>
    <row r="47" spans="1:7" x14ac:dyDescent="0.3">
      <c r="A47" s="55" t="s">
        <v>30</v>
      </c>
      <c r="B47" s="62">
        <v>4</v>
      </c>
      <c r="C47" s="56"/>
      <c r="D47" s="56"/>
      <c r="F47" s="11"/>
      <c r="G47" s="11"/>
    </row>
    <row r="48" spans="1:7" x14ac:dyDescent="0.3">
      <c r="A48" s="55" t="s">
        <v>34</v>
      </c>
      <c r="B48" s="62">
        <v>4</v>
      </c>
      <c r="C48" s="56"/>
      <c r="F48" s="11"/>
      <c r="G48" s="11"/>
    </row>
    <row r="49" spans="1:7" x14ac:dyDescent="0.3">
      <c r="A49" s="55" t="s">
        <v>41</v>
      </c>
      <c r="B49" s="62">
        <v>4</v>
      </c>
      <c r="C49" s="56"/>
      <c r="F49" s="11"/>
      <c r="G49" s="11"/>
    </row>
    <row r="50" spans="1:7" x14ac:dyDescent="0.3">
      <c r="A50" s="55" t="s">
        <v>43</v>
      </c>
      <c r="B50" s="62">
        <v>4</v>
      </c>
      <c r="C50" s="56"/>
      <c r="F50" s="11"/>
      <c r="G50" s="11"/>
    </row>
    <row r="51" spans="1:7" x14ac:dyDescent="0.3">
      <c r="A51" s="55" t="s">
        <v>46</v>
      </c>
      <c r="B51" s="62">
        <v>4</v>
      </c>
      <c r="C51" s="56"/>
      <c r="F51" s="11"/>
      <c r="G51" s="11"/>
    </row>
    <row r="52" spans="1:7" x14ac:dyDescent="0.3">
      <c r="A52" s="55" t="s">
        <v>47</v>
      </c>
      <c r="B52" s="62">
        <v>4</v>
      </c>
      <c r="C52" s="56"/>
      <c r="F52" s="11"/>
      <c r="G52" s="11"/>
    </row>
    <row r="53" spans="1:7" x14ac:dyDescent="0.3">
      <c r="A53" s="55" t="s">
        <v>51</v>
      </c>
      <c r="B53" s="62">
        <v>4</v>
      </c>
      <c r="C53" s="56"/>
      <c r="D53" s="56"/>
      <c r="E53" s="56"/>
      <c r="F53" s="11"/>
      <c r="G53" s="11"/>
    </row>
    <row r="54" spans="1:7" x14ac:dyDescent="0.3">
      <c r="A54" s="55" t="s">
        <v>53</v>
      </c>
      <c r="B54" s="62">
        <v>4</v>
      </c>
      <c r="C54" s="56"/>
      <c r="F54" s="11"/>
      <c r="G54" s="11"/>
    </row>
    <row r="55" spans="1:7" x14ac:dyDescent="0.3">
      <c r="A55" s="55" t="s">
        <v>55</v>
      </c>
      <c r="B55" s="62">
        <v>4</v>
      </c>
      <c r="C55" s="56"/>
      <c r="F55" s="11"/>
      <c r="G55" s="11"/>
    </row>
    <row r="56" spans="1:7" x14ac:dyDescent="0.3">
      <c r="A56" s="55" t="s">
        <v>38</v>
      </c>
      <c r="B56" s="62">
        <v>3</v>
      </c>
      <c r="C56" s="56"/>
      <c r="F56" s="11"/>
      <c r="G56" s="11"/>
    </row>
    <row r="57" spans="1:7" x14ac:dyDescent="0.3">
      <c r="A57" s="55" t="s">
        <v>40</v>
      </c>
      <c r="B57" s="62">
        <v>3</v>
      </c>
      <c r="C57" s="56"/>
      <c r="F57" s="11"/>
      <c r="G57" s="11"/>
    </row>
    <row r="58" spans="1:7" x14ac:dyDescent="0.3">
      <c r="A58" s="55" t="s">
        <v>42</v>
      </c>
      <c r="B58" s="62">
        <v>3</v>
      </c>
      <c r="C58" s="56"/>
      <c r="F58" s="11"/>
      <c r="G58" s="11"/>
    </row>
    <row r="59" spans="1:7" x14ac:dyDescent="0.3">
      <c r="A59" s="55" t="s">
        <v>56</v>
      </c>
      <c r="B59" s="62">
        <v>3</v>
      </c>
      <c r="C59" s="56"/>
      <c r="D59" s="56"/>
      <c r="E59" s="56"/>
      <c r="F59" s="11"/>
      <c r="G59" s="11"/>
    </row>
    <row r="60" spans="1:7" x14ac:dyDescent="0.3">
      <c r="A60" s="55" t="s">
        <v>33</v>
      </c>
      <c r="B60" s="62">
        <v>2</v>
      </c>
      <c r="C60" s="56"/>
      <c r="F60" s="11"/>
      <c r="G60" s="11"/>
    </row>
    <row r="61" spans="1:7" x14ac:dyDescent="0.3">
      <c r="A61" s="55" t="s">
        <v>37</v>
      </c>
      <c r="B61" s="62">
        <v>2</v>
      </c>
      <c r="C61" s="56"/>
      <c r="F61" s="11"/>
      <c r="G61" s="11"/>
    </row>
    <row r="62" spans="1:7" x14ac:dyDescent="0.3">
      <c r="A62" s="55" t="s">
        <v>39</v>
      </c>
      <c r="B62" s="62">
        <v>2</v>
      </c>
      <c r="C62" s="56"/>
      <c r="F62" s="11"/>
      <c r="G62" s="11"/>
    </row>
    <row r="63" spans="1:7" x14ac:dyDescent="0.3">
      <c r="A63" s="55" t="s">
        <v>48</v>
      </c>
      <c r="B63" s="62">
        <v>2</v>
      </c>
      <c r="C63" s="56"/>
      <c r="F63" s="11"/>
      <c r="G63" s="11"/>
    </row>
    <row r="64" spans="1:7" x14ac:dyDescent="0.3">
      <c r="A64" s="55" t="s">
        <v>52</v>
      </c>
      <c r="B64" s="62">
        <v>2</v>
      </c>
      <c r="C64" s="56"/>
      <c r="F64" s="11"/>
      <c r="G64" s="11"/>
    </row>
    <row r="65" spans="1:7" x14ac:dyDescent="0.3">
      <c r="A65" s="55" t="s">
        <v>54</v>
      </c>
      <c r="B65" s="62">
        <v>2</v>
      </c>
      <c r="C65" s="56"/>
      <c r="D65" s="56"/>
      <c r="E65" s="56"/>
      <c r="F65" s="11"/>
      <c r="G65" s="11"/>
    </row>
    <row r="66" spans="1:7" x14ac:dyDescent="0.3">
      <c r="A66" s="55" t="s">
        <v>44</v>
      </c>
      <c r="B66" s="62">
        <v>1</v>
      </c>
      <c r="C66" s="56"/>
      <c r="F66" s="11"/>
      <c r="G66" s="11"/>
    </row>
  </sheetData>
  <mergeCells count="8">
    <mergeCell ref="B5:L5"/>
    <mergeCell ref="B6:L6"/>
    <mergeCell ref="A11:L11"/>
    <mergeCell ref="A32:L32"/>
    <mergeCell ref="B1:L1"/>
    <mergeCell ref="B2:L2"/>
    <mergeCell ref="B3:L3"/>
    <mergeCell ref="B4:L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77EC4-CAB6-4100-AB69-CBCC43D1447E}">
  <dimension ref="A1:S86"/>
  <sheetViews>
    <sheetView workbookViewId="0"/>
  </sheetViews>
  <sheetFormatPr defaultRowHeight="14.4" x14ac:dyDescent="0.3"/>
  <cols>
    <col min="1" max="1" width="31.6640625" customWidth="1"/>
    <col min="2" max="12" width="11.44140625" customWidth="1"/>
  </cols>
  <sheetData>
    <row r="1" spans="1:19" ht="15" customHeight="1" thickBot="1" x14ac:dyDescent="0.35">
      <c r="A1" s="5" t="s">
        <v>4</v>
      </c>
      <c r="B1" s="86" t="s">
        <v>21</v>
      </c>
      <c r="C1" s="82"/>
      <c r="D1" s="82"/>
      <c r="E1" s="82"/>
      <c r="F1" s="82"/>
      <c r="G1" s="82"/>
      <c r="H1" s="82"/>
      <c r="I1" s="82"/>
      <c r="J1" s="82"/>
      <c r="K1" s="82"/>
      <c r="L1" s="82"/>
      <c r="M1" s="65"/>
      <c r="N1" s="66"/>
      <c r="O1" s="66"/>
      <c r="P1" s="66"/>
      <c r="Q1" s="66"/>
      <c r="R1" s="66"/>
      <c r="S1" s="66"/>
    </row>
    <row r="2" spans="1:19" ht="88.8" customHeight="1" thickBot="1" x14ac:dyDescent="0.35">
      <c r="A2" s="5" t="s">
        <v>5</v>
      </c>
      <c r="B2" s="80" t="s">
        <v>307</v>
      </c>
      <c r="C2" s="81"/>
      <c r="D2" s="81"/>
      <c r="E2" s="81"/>
      <c r="F2" s="81"/>
      <c r="G2" s="81"/>
      <c r="H2" s="81"/>
      <c r="I2" s="81"/>
      <c r="J2" s="81"/>
      <c r="K2" s="81"/>
      <c r="L2" s="81"/>
      <c r="M2" s="65"/>
      <c r="N2" s="66"/>
      <c r="O2" s="66"/>
      <c r="P2" s="66"/>
      <c r="Q2" s="66"/>
      <c r="R2" s="66"/>
      <c r="S2" s="66"/>
    </row>
    <row r="3" spans="1:19" ht="15" customHeight="1" thickBot="1" x14ac:dyDescent="0.35">
      <c r="A3" s="5" t="s">
        <v>6</v>
      </c>
      <c r="B3" s="80" t="s">
        <v>9</v>
      </c>
      <c r="C3" s="81"/>
      <c r="D3" s="81"/>
      <c r="E3" s="81"/>
      <c r="F3" s="81"/>
      <c r="G3" s="81"/>
      <c r="H3" s="81"/>
      <c r="I3" s="81"/>
      <c r="J3" s="81"/>
      <c r="K3" s="81"/>
      <c r="L3" s="81"/>
      <c r="M3" s="65"/>
      <c r="N3" s="66"/>
      <c r="O3" s="66"/>
      <c r="P3" s="66"/>
      <c r="Q3" s="66"/>
      <c r="R3" s="66"/>
      <c r="S3" s="66"/>
    </row>
    <row r="4" spans="1:19" ht="34.200000000000003" customHeight="1" thickBot="1" x14ac:dyDescent="0.35">
      <c r="A4" s="5" t="s">
        <v>8</v>
      </c>
      <c r="B4" s="80" t="s">
        <v>22</v>
      </c>
      <c r="C4" s="81"/>
      <c r="D4" s="81"/>
      <c r="E4" s="81"/>
      <c r="F4" s="81"/>
      <c r="G4" s="81"/>
      <c r="H4" s="81"/>
      <c r="I4" s="81"/>
      <c r="J4" s="81"/>
      <c r="K4" s="81"/>
      <c r="L4" s="81"/>
      <c r="M4" s="65"/>
      <c r="N4" s="66"/>
      <c r="O4" s="66"/>
      <c r="P4" s="66"/>
      <c r="Q4" s="66"/>
      <c r="R4" s="66"/>
      <c r="S4" s="66"/>
    </row>
    <row r="5" spans="1:19" ht="15" thickBot="1" x14ac:dyDescent="0.35">
      <c r="A5" s="5" t="s">
        <v>16</v>
      </c>
      <c r="B5" s="89">
        <v>2018</v>
      </c>
      <c r="C5" s="90"/>
      <c r="D5" s="90"/>
      <c r="E5" s="90"/>
      <c r="F5" s="90"/>
      <c r="G5" s="90"/>
      <c r="H5" s="90"/>
      <c r="I5" s="90"/>
      <c r="J5" s="90"/>
      <c r="K5" s="90"/>
      <c r="L5" s="90"/>
      <c r="M5" s="65"/>
      <c r="N5" s="66"/>
      <c r="O5" s="66"/>
      <c r="P5" s="66"/>
      <c r="Q5" s="66"/>
      <c r="R5" s="66"/>
      <c r="S5" s="66"/>
    </row>
    <row r="6" spans="1:19" ht="126" customHeight="1" x14ac:dyDescent="0.3">
      <c r="A6" s="8" t="s">
        <v>26</v>
      </c>
      <c r="B6" s="80" t="s">
        <v>25</v>
      </c>
      <c r="C6" s="81"/>
      <c r="D6" s="81"/>
      <c r="E6" s="81"/>
      <c r="F6" s="81"/>
      <c r="G6" s="81"/>
      <c r="H6" s="81"/>
      <c r="I6" s="81"/>
      <c r="J6" s="81"/>
      <c r="K6" s="81"/>
      <c r="L6" s="81"/>
      <c r="M6" s="65"/>
      <c r="N6" s="66"/>
      <c r="O6" s="66"/>
      <c r="P6" s="66"/>
      <c r="Q6" s="66"/>
      <c r="R6" s="66"/>
      <c r="S6" s="66"/>
    </row>
    <row r="7" spans="1:19" x14ac:dyDescent="0.3">
      <c r="B7" s="6"/>
      <c r="C7" s="6"/>
      <c r="D7" s="6"/>
      <c r="E7" s="6"/>
      <c r="F7" s="6"/>
      <c r="G7" s="6"/>
      <c r="H7" s="6"/>
      <c r="I7" s="6"/>
      <c r="J7" s="6"/>
      <c r="K7" s="6"/>
      <c r="L7" s="6"/>
      <c r="M7" s="6"/>
      <c r="N7" s="6"/>
      <c r="O7" s="6"/>
      <c r="P7" s="6"/>
      <c r="Q7" s="6"/>
      <c r="R7" s="6"/>
      <c r="S7" s="6"/>
    </row>
    <row r="8" spans="1:19" x14ac:dyDescent="0.3">
      <c r="A8" s="46" t="s">
        <v>296</v>
      </c>
    </row>
    <row r="9" spans="1:19" x14ac:dyDescent="0.3">
      <c r="A9" s="46" t="s">
        <v>298</v>
      </c>
    </row>
    <row r="11" spans="1:19" ht="49.8" customHeight="1" x14ac:dyDescent="0.3">
      <c r="A11" s="82" t="s">
        <v>297</v>
      </c>
      <c r="B11" s="82"/>
      <c r="C11" s="82"/>
      <c r="D11" s="82"/>
      <c r="E11" s="82"/>
      <c r="F11" s="82"/>
      <c r="G11" s="82"/>
      <c r="H11" s="82"/>
      <c r="I11" s="82"/>
      <c r="J11" s="82"/>
      <c r="K11" s="82"/>
      <c r="L11" s="82"/>
    </row>
    <row r="13" spans="1:19" x14ac:dyDescent="0.3">
      <c r="B13" s="70" t="s">
        <v>60</v>
      </c>
      <c r="C13" s="71" t="s">
        <v>61</v>
      </c>
      <c r="D13" s="71" t="s">
        <v>62</v>
      </c>
      <c r="E13" s="70" t="s">
        <v>63</v>
      </c>
      <c r="F13" s="70" t="s">
        <v>64</v>
      </c>
    </row>
    <row r="14" spans="1:19" x14ac:dyDescent="0.3">
      <c r="A14">
        <v>2016</v>
      </c>
      <c r="B14" s="11">
        <v>16.50536</v>
      </c>
      <c r="C14" s="11"/>
      <c r="D14" s="11">
        <v>14.121049999999999</v>
      </c>
      <c r="E14" s="11">
        <v>25.46547</v>
      </c>
      <c r="F14" s="11">
        <v>42.161059999999999</v>
      </c>
    </row>
    <row r="15" spans="1:19" x14ac:dyDescent="0.3">
      <c r="A15">
        <v>2018</v>
      </c>
      <c r="B15" s="11">
        <v>20.768460000000001</v>
      </c>
      <c r="C15" s="11">
        <v>10.756979999999999</v>
      </c>
      <c r="D15" s="11">
        <v>16.956389999999999</v>
      </c>
      <c r="E15" s="11">
        <v>34.754629999999999</v>
      </c>
      <c r="F15" s="11">
        <v>56.776110000000003</v>
      </c>
    </row>
    <row r="27" spans="1:12" x14ac:dyDescent="0.3">
      <c r="A27" s="46" t="s">
        <v>276</v>
      </c>
    </row>
    <row r="28" spans="1:12" x14ac:dyDescent="0.3">
      <c r="A28" s="46" t="s">
        <v>277</v>
      </c>
    </row>
    <row r="30" spans="1:12" ht="73.2" customHeight="1" x14ac:dyDescent="0.3">
      <c r="A30" s="82" t="s">
        <v>278</v>
      </c>
      <c r="B30" s="82"/>
      <c r="C30" s="82"/>
      <c r="D30" s="82"/>
      <c r="E30" s="82"/>
      <c r="F30" s="82"/>
      <c r="G30" s="82"/>
      <c r="H30" s="82"/>
      <c r="I30" s="82"/>
      <c r="J30" s="82"/>
      <c r="K30" s="82"/>
      <c r="L30" s="82"/>
    </row>
    <row r="32" spans="1:12" x14ac:dyDescent="0.3">
      <c r="B32">
        <v>2016</v>
      </c>
      <c r="C32">
        <v>2018</v>
      </c>
    </row>
    <row r="33" spans="1:3" x14ac:dyDescent="0.3">
      <c r="A33" t="s">
        <v>272</v>
      </c>
      <c r="B33">
        <v>6</v>
      </c>
      <c r="C33">
        <v>8</v>
      </c>
    </row>
    <row r="34" spans="1:3" x14ac:dyDescent="0.3">
      <c r="A34" t="s">
        <v>273</v>
      </c>
      <c r="B34">
        <v>8</v>
      </c>
      <c r="C34">
        <v>9</v>
      </c>
    </row>
    <row r="35" spans="1:3" x14ac:dyDescent="0.3">
      <c r="A35" t="s">
        <v>274</v>
      </c>
      <c r="B35">
        <v>7</v>
      </c>
      <c r="C35">
        <v>9</v>
      </c>
    </row>
    <row r="36" spans="1:3" x14ac:dyDescent="0.3">
      <c r="A36" t="s">
        <v>275</v>
      </c>
      <c r="B36">
        <v>4</v>
      </c>
      <c r="C36">
        <v>6</v>
      </c>
    </row>
    <row r="48" spans="1:3" x14ac:dyDescent="0.3">
      <c r="A48" s="46" t="s">
        <v>279</v>
      </c>
    </row>
    <row r="49" spans="1:12" x14ac:dyDescent="0.3">
      <c r="A49" s="46" t="s">
        <v>280</v>
      </c>
    </row>
    <row r="51" spans="1:12" ht="67.2" customHeight="1" x14ac:dyDescent="0.3">
      <c r="A51" s="82" t="s">
        <v>282</v>
      </c>
      <c r="B51" s="82"/>
      <c r="C51" s="82"/>
      <c r="D51" s="82"/>
      <c r="E51" s="82"/>
      <c r="F51" s="82"/>
      <c r="G51" s="82"/>
      <c r="H51" s="82"/>
      <c r="I51" s="82"/>
      <c r="J51" s="82"/>
      <c r="K51" s="82"/>
      <c r="L51" s="82"/>
    </row>
    <row r="53" spans="1:12" x14ac:dyDescent="0.3">
      <c r="A53" t="s">
        <v>281</v>
      </c>
      <c r="B53">
        <v>2018</v>
      </c>
    </row>
    <row r="55" spans="1:12" x14ac:dyDescent="0.3">
      <c r="A55" t="s">
        <v>83</v>
      </c>
      <c r="B55">
        <v>21</v>
      </c>
    </row>
    <row r="56" spans="1:12" x14ac:dyDescent="0.3">
      <c r="A56" t="s">
        <v>84</v>
      </c>
      <c r="B56">
        <v>24</v>
      </c>
    </row>
    <row r="57" spans="1:12" x14ac:dyDescent="0.3">
      <c r="A57" t="s">
        <v>85</v>
      </c>
      <c r="B57">
        <v>16</v>
      </c>
    </row>
    <row r="59" spans="1:12" x14ac:dyDescent="0.3">
      <c r="A59" t="s">
        <v>49</v>
      </c>
      <c r="B59">
        <v>24</v>
      </c>
    </row>
    <row r="60" spans="1:12" x14ac:dyDescent="0.3">
      <c r="A60" t="s">
        <v>92</v>
      </c>
      <c r="B60">
        <v>22</v>
      </c>
    </row>
    <row r="61" spans="1:12" x14ac:dyDescent="0.3">
      <c r="A61" t="s">
        <v>91</v>
      </c>
      <c r="B61">
        <v>20</v>
      </c>
    </row>
    <row r="62" spans="1:12" x14ac:dyDescent="0.3">
      <c r="A62" t="s">
        <v>108</v>
      </c>
      <c r="B62">
        <v>20</v>
      </c>
    </row>
    <row r="63" spans="1:12" x14ac:dyDescent="0.3">
      <c r="A63" t="s">
        <v>57</v>
      </c>
      <c r="B63">
        <v>19</v>
      </c>
    </row>
    <row r="64" spans="1:12" x14ac:dyDescent="0.3">
      <c r="A64" t="s">
        <v>99</v>
      </c>
      <c r="B64">
        <v>16</v>
      </c>
    </row>
    <row r="65" spans="1:2" x14ac:dyDescent="0.3">
      <c r="A65" t="s">
        <v>95</v>
      </c>
      <c r="B65">
        <v>16</v>
      </c>
    </row>
    <row r="66" spans="1:2" x14ac:dyDescent="0.3">
      <c r="A66" t="s">
        <v>98</v>
      </c>
      <c r="B66">
        <v>15</v>
      </c>
    </row>
    <row r="67" spans="1:2" x14ac:dyDescent="0.3">
      <c r="A67" t="s">
        <v>96</v>
      </c>
      <c r="B67">
        <v>14</v>
      </c>
    </row>
    <row r="68" spans="1:2" x14ac:dyDescent="0.3">
      <c r="A68" t="s">
        <v>93</v>
      </c>
      <c r="B68">
        <v>14</v>
      </c>
    </row>
    <row r="69" spans="1:2" x14ac:dyDescent="0.3">
      <c r="A69" t="s">
        <v>100</v>
      </c>
      <c r="B69">
        <v>13</v>
      </c>
    </row>
    <row r="70" spans="1:2" x14ac:dyDescent="0.3">
      <c r="A70" t="s">
        <v>53</v>
      </c>
      <c r="B70">
        <v>13</v>
      </c>
    </row>
    <row r="71" spans="1:2" x14ac:dyDescent="0.3">
      <c r="A71" t="s">
        <v>86</v>
      </c>
      <c r="B71">
        <v>12</v>
      </c>
    </row>
    <row r="72" spans="1:2" x14ac:dyDescent="0.3">
      <c r="A72" t="s">
        <v>107</v>
      </c>
      <c r="B72">
        <v>11</v>
      </c>
    </row>
    <row r="73" spans="1:2" x14ac:dyDescent="0.3">
      <c r="A73" t="s">
        <v>94</v>
      </c>
      <c r="B73">
        <v>11</v>
      </c>
    </row>
    <row r="74" spans="1:2" x14ac:dyDescent="0.3">
      <c r="A74" t="s">
        <v>114</v>
      </c>
      <c r="B74">
        <v>11</v>
      </c>
    </row>
    <row r="75" spans="1:2" x14ac:dyDescent="0.3">
      <c r="A75" t="s">
        <v>110</v>
      </c>
      <c r="B75">
        <v>10</v>
      </c>
    </row>
    <row r="76" spans="1:2" x14ac:dyDescent="0.3">
      <c r="A76" t="s">
        <v>105</v>
      </c>
      <c r="B76">
        <v>10</v>
      </c>
    </row>
    <row r="77" spans="1:2" x14ac:dyDescent="0.3">
      <c r="A77" t="s">
        <v>104</v>
      </c>
      <c r="B77">
        <v>10</v>
      </c>
    </row>
    <row r="78" spans="1:2" x14ac:dyDescent="0.3">
      <c r="A78" t="s">
        <v>103</v>
      </c>
      <c r="B78">
        <v>9</v>
      </c>
    </row>
    <row r="79" spans="1:2" x14ac:dyDescent="0.3">
      <c r="A79" t="s">
        <v>106</v>
      </c>
      <c r="B79">
        <v>8</v>
      </c>
    </row>
    <row r="80" spans="1:2" x14ac:dyDescent="0.3">
      <c r="A80" t="s">
        <v>111</v>
      </c>
      <c r="B80">
        <v>8</v>
      </c>
    </row>
    <row r="81" spans="1:2" x14ac:dyDescent="0.3">
      <c r="A81" t="s">
        <v>109</v>
      </c>
      <c r="B81">
        <v>8</v>
      </c>
    </row>
    <row r="82" spans="1:2" x14ac:dyDescent="0.3">
      <c r="A82" t="s">
        <v>112</v>
      </c>
      <c r="B82">
        <v>7</v>
      </c>
    </row>
    <row r="83" spans="1:2" x14ac:dyDescent="0.3">
      <c r="A83" t="s">
        <v>102</v>
      </c>
      <c r="B83">
        <v>7</v>
      </c>
    </row>
    <row r="84" spans="1:2" x14ac:dyDescent="0.3">
      <c r="A84" t="s">
        <v>115</v>
      </c>
      <c r="B84">
        <v>6</v>
      </c>
    </row>
    <row r="85" spans="1:2" x14ac:dyDescent="0.3">
      <c r="A85" t="s">
        <v>97</v>
      </c>
      <c r="B85">
        <v>6</v>
      </c>
    </row>
    <row r="86" spans="1:2" x14ac:dyDescent="0.3">
      <c r="A86" t="s">
        <v>44</v>
      </c>
      <c r="B86">
        <v>5</v>
      </c>
    </row>
  </sheetData>
  <mergeCells count="9">
    <mergeCell ref="B6:L6"/>
    <mergeCell ref="A30:L30"/>
    <mergeCell ref="A51:L51"/>
    <mergeCell ref="A11:L11"/>
    <mergeCell ref="B1:L1"/>
    <mergeCell ref="B2:L2"/>
    <mergeCell ref="B3:L3"/>
    <mergeCell ref="B4:L4"/>
    <mergeCell ref="B5:L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95946-2755-4E37-8362-4D823B0FB04C}">
  <dimension ref="A1:W27"/>
  <sheetViews>
    <sheetView zoomScale="131" zoomScaleNormal="131" workbookViewId="0"/>
  </sheetViews>
  <sheetFormatPr defaultRowHeight="14.4" x14ac:dyDescent="0.3"/>
  <cols>
    <col min="1" max="1" width="26.6640625" customWidth="1"/>
    <col min="2" max="11" width="14.88671875" customWidth="1"/>
  </cols>
  <sheetData>
    <row r="1" spans="1:23" s="26" customFormat="1" ht="12" x14ac:dyDescent="0.3">
      <c r="A1" s="13" t="s">
        <v>74</v>
      </c>
      <c r="B1" s="28" t="s">
        <v>148</v>
      </c>
      <c r="C1" s="29"/>
      <c r="D1" s="28" t="s">
        <v>149</v>
      </c>
      <c r="E1" s="29"/>
      <c r="F1" s="28" t="s">
        <v>150</v>
      </c>
      <c r="G1" s="29"/>
      <c r="H1" s="28" t="s">
        <v>151</v>
      </c>
      <c r="I1" s="29"/>
    </row>
    <row r="2" spans="1:23" s="27" customFormat="1" ht="11.4" x14ac:dyDescent="0.2">
      <c r="A2" s="15" t="s">
        <v>152</v>
      </c>
      <c r="B2" s="92" t="s">
        <v>153</v>
      </c>
      <c r="C2" s="93"/>
      <c r="D2" s="92" t="s">
        <v>153</v>
      </c>
      <c r="E2" s="93"/>
      <c r="F2" s="92" t="s">
        <v>153</v>
      </c>
      <c r="G2" s="93"/>
      <c r="H2" s="92" t="s">
        <v>153</v>
      </c>
      <c r="I2" s="93"/>
    </row>
    <row r="3" spans="1:23" s="14" customFormat="1" ht="12" x14ac:dyDescent="0.2">
      <c r="A3" s="16" t="s">
        <v>154</v>
      </c>
      <c r="B3" s="17">
        <v>2018</v>
      </c>
      <c r="C3" s="17">
        <v>2019</v>
      </c>
      <c r="D3" s="18">
        <v>2018</v>
      </c>
      <c r="E3" s="18">
        <v>2019</v>
      </c>
      <c r="F3" s="19">
        <v>2018</v>
      </c>
      <c r="G3" s="19">
        <v>2019</v>
      </c>
      <c r="H3" s="20">
        <v>2018</v>
      </c>
      <c r="I3" s="20">
        <v>2019</v>
      </c>
    </row>
    <row r="4" spans="1:23" s="25" customFormat="1" ht="24" x14ac:dyDescent="0.3">
      <c r="A4" s="13" t="s">
        <v>155</v>
      </c>
      <c r="B4" s="21" t="s">
        <v>159</v>
      </c>
      <c r="C4" s="21" t="s">
        <v>160</v>
      </c>
      <c r="D4" s="22" t="s">
        <v>156</v>
      </c>
      <c r="E4" s="22" t="s">
        <v>161</v>
      </c>
      <c r="F4" s="23" t="s">
        <v>157</v>
      </c>
      <c r="G4" s="23" t="s">
        <v>162</v>
      </c>
      <c r="H4" s="24" t="s">
        <v>158</v>
      </c>
      <c r="I4" s="24" t="s">
        <v>163</v>
      </c>
    </row>
    <row r="5" spans="1:23" s="25" customFormat="1" ht="12" x14ac:dyDescent="0.3">
      <c r="A5" s="13" t="s">
        <v>164</v>
      </c>
      <c r="B5" s="30">
        <f>3.1%*119315</f>
        <v>3698.7649999999999</v>
      </c>
      <c r="C5" s="30">
        <f>3.4%*125709</f>
        <v>4274.1060000000007</v>
      </c>
      <c r="D5" s="31">
        <f>5.9%*11904</f>
        <v>702.33600000000001</v>
      </c>
      <c r="E5" s="31">
        <f>6.4%*13108</f>
        <v>838.91200000000003</v>
      </c>
      <c r="F5" s="32">
        <f>2.7%*72251</f>
        <v>1950.7770000000003</v>
      </c>
      <c r="G5" s="32">
        <f>3%*75968</f>
        <v>2279.04</v>
      </c>
      <c r="H5" s="33">
        <f>3%*35159</f>
        <v>1054.77</v>
      </c>
      <c r="I5" s="33">
        <f>3.3%*36633</f>
        <v>1208.8890000000001</v>
      </c>
    </row>
    <row r="6" spans="1:23" x14ac:dyDescent="0.3">
      <c r="B6" s="11"/>
      <c r="C6" s="11"/>
    </row>
    <row r="8" spans="1:23" s="1" customFormat="1" x14ac:dyDescent="0.3">
      <c r="A8" s="13" t="s">
        <v>74</v>
      </c>
      <c r="B8" s="83" t="s">
        <v>148</v>
      </c>
      <c r="C8" s="91"/>
      <c r="D8" s="91"/>
      <c r="E8" s="91"/>
      <c r="F8" s="91"/>
      <c r="G8" s="91"/>
      <c r="H8" s="91"/>
      <c r="I8" s="91"/>
      <c r="J8" s="91"/>
      <c r="K8" s="91"/>
      <c r="L8" s="37"/>
      <c r="M8" s="37"/>
      <c r="N8" s="37"/>
      <c r="O8" s="37"/>
      <c r="P8" s="37"/>
      <c r="Q8" s="37"/>
      <c r="R8" s="37"/>
      <c r="S8" s="37"/>
      <c r="T8" s="37"/>
      <c r="U8" s="37"/>
      <c r="V8" s="37"/>
      <c r="W8" s="38"/>
    </row>
    <row r="9" spans="1:23" s="34" customFormat="1" ht="12" x14ac:dyDescent="0.3">
      <c r="A9" s="13" t="s">
        <v>152</v>
      </c>
      <c r="B9" s="42" t="s">
        <v>165</v>
      </c>
      <c r="C9" s="40"/>
      <c r="D9" s="42" t="s">
        <v>166</v>
      </c>
      <c r="E9" s="40"/>
      <c r="F9" s="42" t="s">
        <v>167</v>
      </c>
      <c r="G9" s="41"/>
      <c r="H9" s="42" t="s">
        <v>168</v>
      </c>
      <c r="I9" s="41"/>
      <c r="J9" s="44" t="s">
        <v>169</v>
      </c>
      <c r="K9" s="43"/>
    </row>
    <row r="10" spans="1:23" s="1" customFormat="1" ht="12" x14ac:dyDescent="0.2">
      <c r="A10" s="13" t="s">
        <v>154</v>
      </c>
      <c r="B10" s="17">
        <v>2018</v>
      </c>
      <c r="C10" s="17">
        <v>2019</v>
      </c>
      <c r="D10" s="18">
        <v>2018</v>
      </c>
      <c r="E10" s="18">
        <v>2019</v>
      </c>
      <c r="F10" s="19">
        <v>2018</v>
      </c>
      <c r="G10" s="19">
        <v>2019</v>
      </c>
      <c r="H10" s="20">
        <v>2018</v>
      </c>
      <c r="I10" s="20">
        <v>2019</v>
      </c>
      <c r="J10" s="35">
        <v>2018</v>
      </c>
      <c r="K10" s="35">
        <v>2019</v>
      </c>
    </row>
    <row r="11" spans="1:23" s="34" customFormat="1" ht="24" x14ac:dyDescent="0.3">
      <c r="A11" s="13" t="s">
        <v>155</v>
      </c>
      <c r="B11" s="21" t="s">
        <v>170</v>
      </c>
      <c r="C11" s="21" t="s">
        <v>171</v>
      </c>
      <c r="D11" s="22" t="s">
        <v>172</v>
      </c>
      <c r="E11" s="22" t="s">
        <v>173</v>
      </c>
      <c r="F11" s="23" t="s">
        <v>174</v>
      </c>
      <c r="G11" s="23" t="s">
        <v>175</v>
      </c>
      <c r="H11" s="24" t="s">
        <v>176</v>
      </c>
      <c r="I11" s="24" t="s">
        <v>177</v>
      </c>
      <c r="J11" s="36" t="s">
        <v>178</v>
      </c>
      <c r="K11" s="36" t="s">
        <v>179</v>
      </c>
    </row>
    <row r="12" spans="1:23" s="34" customFormat="1" ht="12" x14ac:dyDescent="0.3">
      <c r="A12" s="13" t="s">
        <v>164</v>
      </c>
      <c r="B12" s="30">
        <f>8.4%*28859</f>
        <v>2424.1559999999999</v>
      </c>
      <c r="C12" s="30">
        <f>9.3%*29989</f>
        <v>2788.9770000000003</v>
      </c>
      <c r="D12" s="31">
        <f>71.6%*922</f>
        <v>660.15199999999993</v>
      </c>
      <c r="E12" s="31">
        <f>75.4%*958</f>
        <v>722.33199999999999</v>
      </c>
      <c r="F12" s="32">
        <f>15.8%*4135</f>
        <v>653.33000000000004</v>
      </c>
      <c r="G12" s="32">
        <f>20.7%*4203</f>
        <v>870.02099999999996</v>
      </c>
      <c r="H12" s="33">
        <f>4.7%*23802</f>
        <v>1118.694</v>
      </c>
      <c r="I12" s="33">
        <f>4.9%*24828</f>
        <v>1216.5720000000001</v>
      </c>
      <c r="J12" s="45">
        <f>1.4%*90455</f>
        <v>1266.3699999999999</v>
      </c>
      <c r="K12" s="45">
        <f>1.6%*95720</f>
        <v>1531.52</v>
      </c>
    </row>
    <row r="13" spans="1:23" x14ac:dyDescent="0.3">
      <c r="A13" s="13" t="s">
        <v>74</v>
      </c>
      <c r="B13" s="83" t="s">
        <v>149</v>
      </c>
      <c r="C13" s="91"/>
      <c r="D13" s="91"/>
      <c r="E13" s="91"/>
      <c r="F13" s="91"/>
      <c r="G13" s="91"/>
      <c r="H13" s="91"/>
      <c r="I13" s="91"/>
      <c r="J13" s="91"/>
      <c r="K13" s="91"/>
    </row>
    <row r="14" spans="1:23" x14ac:dyDescent="0.3">
      <c r="A14" s="13" t="s">
        <v>152</v>
      </c>
      <c r="B14" s="42" t="s">
        <v>165</v>
      </c>
      <c r="C14" s="40"/>
      <c r="D14" s="42" t="s">
        <v>166</v>
      </c>
      <c r="E14" s="40"/>
      <c r="F14" s="42" t="s">
        <v>167</v>
      </c>
      <c r="G14" s="41"/>
      <c r="H14" s="42" t="s">
        <v>168</v>
      </c>
      <c r="I14" s="41"/>
      <c r="J14" s="44" t="s">
        <v>169</v>
      </c>
      <c r="K14" s="43"/>
    </row>
    <row r="15" spans="1:23" x14ac:dyDescent="0.3">
      <c r="A15" s="13" t="s">
        <v>154</v>
      </c>
      <c r="B15" s="17">
        <v>2018</v>
      </c>
      <c r="C15" s="17">
        <v>2019</v>
      </c>
      <c r="D15" s="18">
        <v>2018</v>
      </c>
      <c r="E15" s="18">
        <v>2019</v>
      </c>
      <c r="F15" s="19">
        <v>2018</v>
      </c>
      <c r="G15" s="19">
        <v>2019</v>
      </c>
      <c r="H15" s="20">
        <v>2018</v>
      </c>
      <c r="I15" s="20">
        <v>2019</v>
      </c>
      <c r="J15" s="35">
        <v>2018</v>
      </c>
      <c r="K15" s="35">
        <v>2019</v>
      </c>
    </row>
    <row r="16" spans="1:23" ht="24" x14ac:dyDescent="0.3">
      <c r="A16" s="13" t="s">
        <v>155</v>
      </c>
      <c r="B16" s="21" t="s">
        <v>180</v>
      </c>
      <c r="C16" s="21" t="s">
        <v>181</v>
      </c>
      <c r="D16" s="22" t="s">
        <v>182</v>
      </c>
      <c r="E16" s="22" t="s">
        <v>183</v>
      </c>
      <c r="F16" s="23" t="s">
        <v>184</v>
      </c>
      <c r="G16" s="23" t="s">
        <v>185</v>
      </c>
      <c r="H16" s="24" t="s">
        <v>186</v>
      </c>
      <c r="I16" s="24" t="s">
        <v>187</v>
      </c>
      <c r="J16" s="36" t="s">
        <v>188</v>
      </c>
      <c r="K16" s="36" t="s">
        <v>189</v>
      </c>
    </row>
    <row r="17" spans="1:11" s="34" customFormat="1" ht="12" x14ac:dyDescent="0.3">
      <c r="A17" s="13" t="s">
        <v>164</v>
      </c>
      <c r="B17" s="30">
        <f>16.9%*3273</f>
        <v>553.13699999999994</v>
      </c>
      <c r="C17" s="30">
        <f>19.9%*3403</f>
        <v>677.19699999999989</v>
      </c>
      <c r="D17" s="31">
        <f>62.2%*209</f>
        <v>129.99799999999999</v>
      </c>
      <c r="E17" s="31">
        <f>71.1%*204</f>
        <v>145.04399999999998</v>
      </c>
      <c r="F17" s="32">
        <f>22.6%*540</f>
        <v>122.04</v>
      </c>
      <c r="G17" s="32">
        <f>35.7%*554</f>
        <v>197.77800000000002</v>
      </c>
      <c r="H17" s="33">
        <f>12%*2524</f>
        <v>302.88</v>
      </c>
      <c r="I17" s="33">
        <f>12.7%*2645</f>
        <v>335.91500000000002</v>
      </c>
      <c r="J17" s="45">
        <f>1.7%*8630</f>
        <v>146.71</v>
      </c>
      <c r="K17" s="45">
        <f>1.7%*9705</f>
        <v>164.98500000000001</v>
      </c>
    </row>
    <row r="18" spans="1:11" x14ac:dyDescent="0.3">
      <c r="A18" s="13" t="s">
        <v>74</v>
      </c>
      <c r="B18" s="83" t="s">
        <v>150</v>
      </c>
      <c r="C18" s="85"/>
      <c r="D18" s="85"/>
      <c r="E18" s="85"/>
      <c r="F18" s="85"/>
      <c r="G18" s="85"/>
      <c r="H18" s="85"/>
      <c r="I18" s="85"/>
      <c r="J18" s="85"/>
      <c r="K18" s="85"/>
    </row>
    <row r="19" spans="1:11" x14ac:dyDescent="0.3">
      <c r="A19" s="13" t="s">
        <v>152</v>
      </c>
      <c r="B19" s="42" t="s">
        <v>165</v>
      </c>
      <c r="C19" s="40"/>
      <c r="D19" s="42" t="s">
        <v>166</v>
      </c>
      <c r="E19" s="40"/>
      <c r="F19" s="42" t="s">
        <v>167</v>
      </c>
      <c r="G19" s="41"/>
      <c r="H19" s="42" t="s">
        <v>168</v>
      </c>
      <c r="I19" s="41"/>
      <c r="J19" s="44" t="s">
        <v>169</v>
      </c>
      <c r="K19" s="43"/>
    </row>
    <row r="20" spans="1:11" x14ac:dyDescent="0.3">
      <c r="A20" s="13" t="s">
        <v>154</v>
      </c>
      <c r="B20" s="17">
        <v>2018</v>
      </c>
      <c r="C20" s="17">
        <v>2019</v>
      </c>
      <c r="D20" s="18">
        <v>2018</v>
      </c>
      <c r="E20" s="18">
        <v>2019</v>
      </c>
      <c r="F20" s="19">
        <v>2018</v>
      </c>
      <c r="G20" s="19">
        <v>2019</v>
      </c>
      <c r="H20" s="20">
        <v>2018</v>
      </c>
      <c r="I20" s="20">
        <v>2019</v>
      </c>
      <c r="J20" s="35">
        <v>2018</v>
      </c>
      <c r="K20" s="35">
        <v>2019</v>
      </c>
    </row>
    <row r="21" spans="1:11" ht="24" x14ac:dyDescent="0.3">
      <c r="A21" s="13" t="s">
        <v>155</v>
      </c>
      <c r="B21" s="21" t="s">
        <v>190</v>
      </c>
      <c r="C21" s="21" t="s">
        <v>191</v>
      </c>
      <c r="D21" s="22" t="s">
        <v>192</v>
      </c>
      <c r="E21" s="22" t="s">
        <v>193</v>
      </c>
      <c r="F21" s="23" t="s">
        <v>194</v>
      </c>
      <c r="G21" s="23" t="s">
        <v>195</v>
      </c>
      <c r="H21" s="24" t="s">
        <v>196</v>
      </c>
      <c r="I21" s="24" t="s">
        <v>197</v>
      </c>
      <c r="J21" s="36" t="s">
        <v>198</v>
      </c>
      <c r="K21" s="36" t="s">
        <v>199</v>
      </c>
    </row>
    <row r="22" spans="1:11" s="34" customFormat="1" ht="12" x14ac:dyDescent="0.3">
      <c r="A22" s="13" t="s">
        <v>164</v>
      </c>
      <c r="B22" s="30">
        <f>6.2%*18498</f>
        <v>1146.876</v>
      </c>
      <c r="C22" s="30">
        <f>6.8%*19323</f>
        <v>1313.9640000000002</v>
      </c>
      <c r="D22" s="31">
        <f>75.5%*563</f>
        <v>425.065</v>
      </c>
      <c r="E22" s="31">
        <f>76.9%*602</f>
        <v>462.93799999999999</v>
      </c>
      <c r="F22" s="32">
        <f>9.8%*2701</f>
        <v>264.69800000000004</v>
      </c>
      <c r="G22" s="32">
        <f>12.4%*2735</f>
        <v>339.14</v>
      </c>
      <c r="H22" s="33">
        <f>3.1%*15233</f>
        <v>472.22300000000001</v>
      </c>
      <c r="I22" s="33">
        <f>3.2%*15986</f>
        <v>511.55200000000002</v>
      </c>
      <c r="J22" s="45">
        <f>1.5%*53753</f>
        <v>806.29499999999996</v>
      </c>
      <c r="K22" s="45">
        <f>1.7%*56645</f>
        <v>962.96500000000003</v>
      </c>
    </row>
    <row r="23" spans="1:11" x14ac:dyDescent="0.3">
      <c r="A23" s="13" t="s">
        <v>74</v>
      </c>
      <c r="B23" s="83" t="s">
        <v>151</v>
      </c>
      <c r="C23" s="91"/>
      <c r="D23" s="91"/>
      <c r="E23" s="91"/>
      <c r="F23" s="91"/>
      <c r="G23" s="91"/>
      <c r="H23" s="91"/>
      <c r="I23" s="91"/>
      <c r="J23" s="91"/>
      <c r="K23" s="91"/>
    </row>
    <row r="24" spans="1:11" x14ac:dyDescent="0.3">
      <c r="A24" s="13" t="s">
        <v>152</v>
      </c>
      <c r="B24" s="42" t="s">
        <v>165</v>
      </c>
      <c r="C24" s="40"/>
      <c r="D24" s="42" t="s">
        <v>166</v>
      </c>
      <c r="E24" s="40"/>
      <c r="F24" s="42" t="s">
        <v>167</v>
      </c>
      <c r="G24" s="41"/>
      <c r="H24" s="42" t="s">
        <v>168</v>
      </c>
      <c r="I24" s="41"/>
      <c r="J24" s="44" t="s">
        <v>169</v>
      </c>
      <c r="K24" s="43"/>
    </row>
    <row r="25" spans="1:11" x14ac:dyDescent="0.3">
      <c r="A25" s="13" t="s">
        <v>154</v>
      </c>
      <c r="B25" s="17">
        <v>2018</v>
      </c>
      <c r="C25" s="17">
        <v>2019</v>
      </c>
      <c r="D25" s="18">
        <v>2018</v>
      </c>
      <c r="E25" s="18">
        <v>2019</v>
      </c>
      <c r="F25" s="19">
        <v>2018</v>
      </c>
      <c r="G25" s="19">
        <v>2019</v>
      </c>
      <c r="H25" s="20">
        <v>2018</v>
      </c>
      <c r="I25" s="20">
        <v>2019</v>
      </c>
      <c r="J25" s="35">
        <v>2018</v>
      </c>
      <c r="K25" s="35">
        <v>2019</v>
      </c>
    </row>
    <row r="26" spans="1:11" ht="24" x14ac:dyDescent="0.3">
      <c r="A26" s="13" t="s">
        <v>155</v>
      </c>
      <c r="B26" s="21" t="s">
        <v>200</v>
      </c>
      <c r="C26" s="21" t="s">
        <v>201</v>
      </c>
      <c r="D26" s="22" t="s">
        <v>202</v>
      </c>
      <c r="E26" s="22" t="s">
        <v>203</v>
      </c>
      <c r="F26" s="23" t="s">
        <v>204</v>
      </c>
      <c r="G26" s="23" t="s">
        <v>205</v>
      </c>
      <c r="H26" s="24" t="s">
        <v>206</v>
      </c>
      <c r="I26" s="24" t="s">
        <v>207</v>
      </c>
      <c r="J26" s="36" t="s">
        <v>208</v>
      </c>
      <c r="K26" s="36" t="s">
        <v>209</v>
      </c>
    </row>
    <row r="27" spans="1:11" s="34" customFormat="1" ht="12" x14ac:dyDescent="0.3">
      <c r="A27" s="13" t="s">
        <v>164</v>
      </c>
      <c r="B27" s="30">
        <f>10.2%*7088</f>
        <v>722.976</v>
      </c>
      <c r="C27" s="30">
        <f>11%*7263</f>
        <v>798.93</v>
      </c>
      <c r="D27" s="31">
        <f>70%*150</f>
        <v>105</v>
      </c>
      <c r="E27" s="31">
        <f>75%*152</f>
        <v>114</v>
      </c>
      <c r="F27" s="32">
        <f>29.6%*893</f>
        <v>264.32800000000003</v>
      </c>
      <c r="G27" s="32">
        <f>36.3%*914</f>
        <v>331.78199999999998</v>
      </c>
      <c r="H27" s="33">
        <f>5.8%*6044</f>
        <v>350.55199999999996</v>
      </c>
      <c r="I27" s="33">
        <f>5.7%*6197</f>
        <v>353.22899999999998</v>
      </c>
      <c r="J27" s="45">
        <f>1.2%*28071</f>
        <v>336.85200000000003</v>
      </c>
      <c r="K27" s="45">
        <f>1.3%*29370</f>
        <v>381.81000000000006</v>
      </c>
    </row>
  </sheetData>
  <mergeCells count="8">
    <mergeCell ref="B23:K23"/>
    <mergeCell ref="B18:K18"/>
    <mergeCell ref="B13:K13"/>
    <mergeCell ref="B2:C2"/>
    <mergeCell ref="D2:E2"/>
    <mergeCell ref="F2:G2"/>
    <mergeCell ref="H2:I2"/>
    <mergeCell ref="B8:K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4C5EF-A9CA-4B96-AE33-948045B07B93}">
  <dimension ref="A1:AC64"/>
  <sheetViews>
    <sheetView workbookViewId="0">
      <selection activeCell="D18" sqref="D18"/>
    </sheetView>
  </sheetViews>
  <sheetFormatPr defaultRowHeight="14.4" x14ac:dyDescent="0.3"/>
  <cols>
    <col min="1" max="1" width="27.44140625" bestFit="1" customWidth="1"/>
    <col min="2" max="9" width="13.5546875" customWidth="1"/>
  </cols>
  <sheetData>
    <row r="1" spans="1:19" ht="15" thickBot="1" x14ac:dyDescent="0.35">
      <c r="A1" s="5" t="s">
        <v>4</v>
      </c>
      <c r="B1" s="78" t="s">
        <v>0</v>
      </c>
      <c r="C1" s="79"/>
      <c r="D1" s="79"/>
      <c r="E1" s="79"/>
      <c r="F1" s="79"/>
      <c r="G1" s="79"/>
      <c r="H1" s="79"/>
      <c r="I1" s="79"/>
      <c r="J1" s="79"/>
      <c r="K1" s="79"/>
      <c r="L1" s="79"/>
      <c r="M1" s="66"/>
      <c r="N1" s="66"/>
      <c r="O1" s="66"/>
      <c r="P1" s="66"/>
      <c r="Q1" s="66"/>
      <c r="R1" s="66"/>
      <c r="S1" s="66"/>
    </row>
    <row r="2" spans="1:19" ht="15" customHeight="1" thickBot="1" x14ac:dyDescent="0.35">
      <c r="A2" s="5" t="s">
        <v>5</v>
      </c>
      <c r="B2" s="80" t="s">
        <v>10</v>
      </c>
      <c r="C2" s="81"/>
      <c r="D2" s="81"/>
      <c r="E2" s="81"/>
      <c r="F2" s="81"/>
      <c r="G2" s="81"/>
      <c r="H2" s="81"/>
      <c r="I2" s="81"/>
      <c r="J2" s="81"/>
      <c r="K2" s="81"/>
      <c r="L2" s="81"/>
      <c r="M2" s="65"/>
      <c r="N2" s="66"/>
      <c r="O2" s="66"/>
      <c r="P2" s="66"/>
      <c r="Q2" s="66"/>
      <c r="R2" s="66"/>
      <c r="S2" s="66"/>
    </row>
    <row r="3" spans="1:19" ht="15" customHeight="1" thickBot="1" x14ac:dyDescent="0.35">
      <c r="A3" s="5" t="s">
        <v>6</v>
      </c>
      <c r="B3" s="80" t="s">
        <v>9</v>
      </c>
      <c r="C3" s="81"/>
      <c r="D3" s="81"/>
      <c r="E3" s="81"/>
      <c r="F3" s="81"/>
      <c r="G3" s="81"/>
      <c r="H3" s="81"/>
      <c r="I3" s="81"/>
      <c r="J3" s="81"/>
      <c r="K3" s="81"/>
      <c r="L3" s="81"/>
      <c r="M3" s="67"/>
      <c r="N3" s="69"/>
      <c r="O3" s="69"/>
      <c r="P3" s="69"/>
      <c r="Q3" s="69"/>
      <c r="R3" s="69"/>
      <c r="S3" s="69"/>
    </row>
    <row r="4" spans="1:19" ht="15" customHeight="1" thickBot="1" x14ac:dyDescent="0.35">
      <c r="A4" s="5" t="s">
        <v>8</v>
      </c>
      <c r="B4" s="80" t="s">
        <v>7</v>
      </c>
      <c r="C4" s="81"/>
      <c r="D4" s="81"/>
      <c r="E4" s="81"/>
      <c r="F4" s="81"/>
      <c r="G4" s="81"/>
      <c r="H4" s="81"/>
      <c r="I4" s="81"/>
      <c r="J4" s="81"/>
      <c r="K4" s="81"/>
      <c r="L4" s="81"/>
      <c r="M4" s="67"/>
      <c r="N4" s="69"/>
      <c r="O4" s="69"/>
      <c r="P4" s="69"/>
      <c r="Q4" s="69"/>
      <c r="R4" s="69"/>
      <c r="S4" s="69"/>
    </row>
    <row r="5" spans="1:19" ht="15" customHeight="1" thickBot="1" x14ac:dyDescent="0.35">
      <c r="A5" s="5" t="s">
        <v>16</v>
      </c>
      <c r="B5" s="80" t="s">
        <v>212</v>
      </c>
      <c r="C5" s="81"/>
      <c r="D5" s="81"/>
      <c r="E5" s="81"/>
      <c r="F5" s="81"/>
      <c r="G5" s="81"/>
      <c r="H5" s="81"/>
      <c r="I5" s="81"/>
      <c r="J5" s="81"/>
      <c r="K5" s="81"/>
      <c r="L5" s="81"/>
      <c r="M5" s="67"/>
      <c r="N5" s="69"/>
      <c r="O5" s="69"/>
      <c r="P5" s="69"/>
      <c r="Q5" s="69"/>
      <c r="R5" s="69"/>
      <c r="S5" s="69"/>
    </row>
    <row r="7" spans="1:19" x14ac:dyDescent="0.3">
      <c r="A7" s="46" t="s">
        <v>214</v>
      </c>
    </row>
    <row r="8" spans="1:19" x14ac:dyDescent="0.3">
      <c r="A8" s="46" t="s">
        <v>213</v>
      </c>
    </row>
    <row r="9" spans="1:19" x14ac:dyDescent="0.3">
      <c r="A9" s="46"/>
    </row>
    <row r="10" spans="1:19" ht="30.6" customHeight="1" x14ac:dyDescent="0.3">
      <c r="A10" s="82" t="s">
        <v>300</v>
      </c>
      <c r="B10" s="82"/>
      <c r="C10" s="82"/>
      <c r="D10" s="82"/>
      <c r="E10" s="82"/>
      <c r="F10" s="82"/>
      <c r="G10" s="82"/>
      <c r="H10" s="82"/>
      <c r="I10" s="82"/>
      <c r="J10" s="82"/>
      <c r="K10" s="82"/>
      <c r="L10" s="82"/>
    </row>
    <row r="12" spans="1:19" x14ac:dyDescent="0.3">
      <c r="A12" s="55" t="s">
        <v>74</v>
      </c>
      <c r="B12" s="83" t="s">
        <v>148</v>
      </c>
      <c r="C12" s="85"/>
      <c r="D12" s="83" t="s">
        <v>83</v>
      </c>
      <c r="E12" s="85"/>
      <c r="F12" s="83" t="s">
        <v>215</v>
      </c>
      <c r="G12" s="85"/>
      <c r="H12" s="83" t="s">
        <v>85</v>
      </c>
      <c r="I12" s="84"/>
    </row>
    <row r="13" spans="1:19" x14ac:dyDescent="0.3">
      <c r="A13" s="55" t="s">
        <v>137</v>
      </c>
      <c r="B13" s="53">
        <v>2018</v>
      </c>
      <c r="C13" s="53">
        <v>2019</v>
      </c>
      <c r="D13" s="53">
        <v>2018</v>
      </c>
      <c r="E13" s="53">
        <v>2019</v>
      </c>
      <c r="F13" s="53">
        <v>2018</v>
      </c>
      <c r="G13" s="53">
        <v>2019</v>
      </c>
      <c r="H13" s="53">
        <v>2018</v>
      </c>
      <c r="I13" s="53">
        <v>2019</v>
      </c>
    </row>
    <row r="14" spans="1:19" x14ac:dyDescent="0.3">
      <c r="A14" s="57" t="s">
        <v>60</v>
      </c>
      <c r="B14" s="49">
        <v>0.99358579999999996</v>
      </c>
      <c r="C14" s="50">
        <v>0.99416789999999999</v>
      </c>
      <c r="D14" s="49">
        <v>0.99792440000000004</v>
      </c>
      <c r="E14" s="50">
        <v>0.99645499999999998</v>
      </c>
      <c r="F14" s="49">
        <v>0.99341060000000003</v>
      </c>
      <c r="G14" s="51">
        <v>0.99261560000000004</v>
      </c>
      <c r="H14" s="49">
        <v>0.98234440000000001</v>
      </c>
      <c r="I14" s="50">
        <v>0.98881039999999998</v>
      </c>
    </row>
    <row r="15" spans="1:19" x14ac:dyDescent="0.3">
      <c r="A15" s="57" t="s">
        <v>211</v>
      </c>
      <c r="B15" s="49">
        <v>0.92682129999999996</v>
      </c>
      <c r="C15" s="50">
        <v>0.92954049999999999</v>
      </c>
      <c r="D15" s="49">
        <v>0.94833120000000004</v>
      </c>
      <c r="E15" s="50">
        <v>0.96123340000000002</v>
      </c>
      <c r="F15" s="49">
        <v>0.92924459999999998</v>
      </c>
      <c r="G15" s="51">
        <v>0.9175818</v>
      </c>
      <c r="H15" s="49">
        <v>0.88488730000000004</v>
      </c>
      <c r="I15" s="50">
        <v>0.87236689999999995</v>
      </c>
    </row>
    <row r="16" spans="1:19" x14ac:dyDescent="0.3">
      <c r="A16" s="57" t="s">
        <v>210</v>
      </c>
      <c r="B16" s="49">
        <v>0.99242280000000005</v>
      </c>
      <c r="C16" s="50">
        <v>0.99310860000000001</v>
      </c>
      <c r="D16" s="49">
        <v>0.99747949999999996</v>
      </c>
      <c r="E16" s="50">
        <v>0.99571500000000002</v>
      </c>
      <c r="F16" s="49">
        <v>0.99145570000000005</v>
      </c>
      <c r="G16" s="51">
        <v>0.99049940000000003</v>
      </c>
      <c r="H16" s="49">
        <v>0.98008399999999996</v>
      </c>
      <c r="I16" s="50">
        <v>0.98749880000000001</v>
      </c>
    </row>
    <row r="17" spans="1:12" x14ac:dyDescent="0.3">
      <c r="A17" s="57" t="s">
        <v>63</v>
      </c>
      <c r="B17" s="49">
        <v>0.99914829999999999</v>
      </c>
      <c r="C17" s="50">
        <v>0.99941310000000005</v>
      </c>
      <c r="D17" s="49">
        <v>1</v>
      </c>
      <c r="E17" s="50">
        <v>1</v>
      </c>
      <c r="F17" s="49">
        <v>1</v>
      </c>
      <c r="G17" s="51">
        <v>1</v>
      </c>
      <c r="H17" s="49">
        <v>0.99605779999999999</v>
      </c>
      <c r="I17" s="50">
        <v>0.9973012</v>
      </c>
    </row>
    <row r="18" spans="1:12" x14ac:dyDescent="0.3">
      <c r="A18" s="57" t="s">
        <v>64</v>
      </c>
      <c r="B18" s="49">
        <v>0.99866060000000001</v>
      </c>
      <c r="C18" s="50">
        <v>0.99860819999999995</v>
      </c>
      <c r="D18" s="49">
        <v>1</v>
      </c>
      <c r="E18" s="50">
        <v>1</v>
      </c>
      <c r="F18" s="49">
        <v>1</v>
      </c>
      <c r="G18" s="51">
        <v>1</v>
      </c>
      <c r="H18" s="49">
        <v>0.99176470000000005</v>
      </c>
      <c r="I18" s="50">
        <v>0.99122809999999995</v>
      </c>
    </row>
    <row r="20" spans="1:12" x14ac:dyDescent="0.3">
      <c r="A20" s="46" t="s">
        <v>214</v>
      </c>
    </row>
    <row r="21" spans="1:12" x14ac:dyDescent="0.3">
      <c r="A21" s="46" t="s">
        <v>283</v>
      </c>
    </row>
    <row r="23" spans="1:12" ht="38.4" customHeight="1" x14ac:dyDescent="0.3">
      <c r="A23" s="82" t="s">
        <v>299</v>
      </c>
      <c r="B23" s="82"/>
      <c r="C23" s="82"/>
      <c r="D23" s="82"/>
      <c r="E23" s="82"/>
      <c r="F23" s="82"/>
      <c r="G23" s="82"/>
      <c r="H23" s="82"/>
      <c r="I23" s="82"/>
      <c r="J23" s="82"/>
      <c r="K23" s="82"/>
      <c r="L23" s="82"/>
    </row>
    <row r="25" spans="1:12" x14ac:dyDescent="0.3">
      <c r="A25" s="13" t="s">
        <v>29</v>
      </c>
      <c r="B25" s="53" t="s">
        <v>60</v>
      </c>
      <c r="C25" s="53" t="s">
        <v>61</v>
      </c>
      <c r="D25" s="53" t="s">
        <v>62</v>
      </c>
      <c r="E25" s="53" t="s">
        <v>63</v>
      </c>
      <c r="F25" s="53" t="s">
        <v>64</v>
      </c>
    </row>
    <row r="26" spans="1:12" x14ac:dyDescent="0.3">
      <c r="A26" s="55" t="s">
        <v>83</v>
      </c>
      <c r="B26" s="56">
        <v>99.792439999999999</v>
      </c>
      <c r="C26" s="56">
        <v>94.833120000000008</v>
      </c>
      <c r="D26" s="56">
        <v>99.747950000000003</v>
      </c>
      <c r="E26" s="56">
        <v>100</v>
      </c>
      <c r="F26" s="56">
        <v>100</v>
      </c>
    </row>
    <row r="27" spans="1:12" x14ac:dyDescent="0.3">
      <c r="A27" s="55" t="s">
        <v>84</v>
      </c>
      <c r="B27" s="56">
        <v>99.341059999999999</v>
      </c>
      <c r="C27" s="56">
        <v>92.924459999999996</v>
      </c>
      <c r="D27" s="56">
        <v>99.145570000000006</v>
      </c>
      <c r="E27" s="56">
        <v>100</v>
      </c>
      <c r="F27" s="56">
        <v>100</v>
      </c>
    </row>
    <row r="28" spans="1:12" x14ac:dyDescent="0.3">
      <c r="A28" s="55" t="s">
        <v>85</v>
      </c>
      <c r="B28" s="56">
        <v>98.234440000000006</v>
      </c>
      <c r="C28" s="56">
        <v>88.488730000000004</v>
      </c>
      <c r="D28" s="56">
        <v>98.008399999999995</v>
      </c>
      <c r="E28" s="56">
        <v>99.605779999999996</v>
      </c>
      <c r="F28" s="56">
        <v>99.176470000000009</v>
      </c>
    </row>
    <row r="29" spans="1:12" x14ac:dyDescent="0.3">
      <c r="A29" s="55"/>
      <c r="B29" s="56"/>
      <c r="C29" s="56"/>
      <c r="D29" s="56"/>
      <c r="E29" s="56"/>
      <c r="F29" s="56"/>
    </row>
    <row r="30" spans="1:12" x14ac:dyDescent="0.3">
      <c r="A30" s="55" t="s">
        <v>35</v>
      </c>
      <c r="B30" s="54">
        <v>100</v>
      </c>
      <c r="C30" s="54"/>
      <c r="D30" s="54">
        <v>100</v>
      </c>
      <c r="E30" s="54">
        <v>100</v>
      </c>
      <c r="F30" s="54">
        <v>100</v>
      </c>
    </row>
    <row r="31" spans="1:12" x14ac:dyDescent="0.3">
      <c r="A31" s="55" t="s">
        <v>45</v>
      </c>
      <c r="B31" s="54">
        <v>100</v>
      </c>
      <c r="C31" s="54"/>
      <c r="D31" s="54">
        <v>100</v>
      </c>
      <c r="E31" s="54">
        <v>100</v>
      </c>
      <c r="F31" s="54">
        <v>100</v>
      </c>
    </row>
    <row r="32" spans="1:12" x14ac:dyDescent="0.3">
      <c r="A32" s="55" t="s">
        <v>46</v>
      </c>
      <c r="B32" s="54">
        <v>100</v>
      </c>
      <c r="C32" s="54"/>
      <c r="D32" s="54">
        <v>100</v>
      </c>
      <c r="E32" s="54">
        <v>100</v>
      </c>
      <c r="F32" s="54">
        <v>100</v>
      </c>
    </row>
    <row r="33" spans="1:6" x14ac:dyDescent="0.3">
      <c r="A33" s="55" t="s">
        <v>47</v>
      </c>
      <c r="B33" s="54">
        <v>100</v>
      </c>
      <c r="C33" s="54"/>
      <c r="D33" s="54">
        <v>100</v>
      </c>
      <c r="E33" s="54">
        <v>100</v>
      </c>
      <c r="F33" s="54">
        <v>100</v>
      </c>
    </row>
    <row r="34" spans="1:6" x14ac:dyDescent="0.3">
      <c r="A34" s="55" t="s">
        <v>50</v>
      </c>
      <c r="B34" s="54">
        <v>100</v>
      </c>
      <c r="C34" s="54">
        <v>100</v>
      </c>
      <c r="D34" s="54">
        <v>100</v>
      </c>
      <c r="E34" s="54">
        <v>100</v>
      </c>
      <c r="F34" s="54">
        <v>100</v>
      </c>
    </row>
    <row r="35" spans="1:6" x14ac:dyDescent="0.3">
      <c r="A35" s="55" t="s">
        <v>51</v>
      </c>
      <c r="B35" s="54">
        <v>100</v>
      </c>
      <c r="C35" s="54"/>
      <c r="D35" s="54">
        <v>100</v>
      </c>
      <c r="E35" s="54">
        <v>100</v>
      </c>
      <c r="F35" s="54">
        <v>100</v>
      </c>
    </row>
    <row r="36" spans="1:6" x14ac:dyDescent="0.3">
      <c r="A36" s="55" t="s">
        <v>57</v>
      </c>
      <c r="B36" s="54">
        <v>100</v>
      </c>
      <c r="C36" s="54"/>
      <c r="D36" s="54">
        <v>100</v>
      </c>
      <c r="E36" s="54">
        <v>100</v>
      </c>
      <c r="F36" s="54">
        <v>100</v>
      </c>
    </row>
    <row r="37" spans="1:6" x14ac:dyDescent="0.3">
      <c r="A37" s="55" t="s">
        <v>32</v>
      </c>
      <c r="B37" s="56">
        <v>99.358579999999989</v>
      </c>
      <c r="C37" s="56">
        <v>92.682130000000001</v>
      </c>
      <c r="D37" s="56">
        <v>99.242280000000008</v>
      </c>
      <c r="E37" s="56">
        <v>99.914829999999995</v>
      </c>
      <c r="F37" s="56">
        <v>99.866060000000004</v>
      </c>
    </row>
    <row r="38" spans="1:6" ht="24" x14ac:dyDescent="0.3">
      <c r="A38" s="55" t="s">
        <v>36</v>
      </c>
      <c r="B38" s="54">
        <v>99</v>
      </c>
      <c r="C38" s="54">
        <v>96</v>
      </c>
      <c r="D38" s="54">
        <v>98</v>
      </c>
      <c r="E38" s="54">
        <v>100</v>
      </c>
      <c r="F38" s="54">
        <v>100</v>
      </c>
    </row>
    <row r="39" spans="1:6" x14ac:dyDescent="0.3">
      <c r="A39" s="55" t="s">
        <v>37</v>
      </c>
      <c r="B39" s="54">
        <v>99</v>
      </c>
      <c r="C39" s="54"/>
      <c r="D39" s="54">
        <v>98</v>
      </c>
      <c r="E39" s="54">
        <v>99</v>
      </c>
      <c r="F39" s="54">
        <v>100</v>
      </c>
    </row>
    <row r="40" spans="1:6" x14ac:dyDescent="0.3">
      <c r="A40" s="55" t="s">
        <v>41</v>
      </c>
      <c r="B40" s="54">
        <v>99</v>
      </c>
      <c r="C40" s="54"/>
      <c r="D40" s="54">
        <v>99</v>
      </c>
      <c r="E40" s="54">
        <v>100</v>
      </c>
      <c r="F40" s="54">
        <v>100</v>
      </c>
    </row>
    <row r="41" spans="1:6" x14ac:dyDescent="0.3">
      <c r="A41" s="55" t="s">
        <v>55</v>
      </c>
      <c r="B41" s="54">
        <v>99</v>
      </c>
      <c r="C41" s="54"/>
      <c r="D41" s="54">
        <v>99</v>
      </c>
      <c r="E41" s="54">
        <v>100</v>
      </c>
      <c r="F41" s="54">
        <v>100</v>
      </c>
    </row>
    <row r="42" spans="1:6" x14ac:dyDescent="0.3">
      <c r="A42" s="55" t="s">
        <v>58</v>
      </c>
      <c r="B42" s="54">
        <v>99</v>
      </c>
      <c r="C42" s="54">
        <v>96</v>
      </c>
      <c r="D42" s="54">
        <v>99</v>
      </c>
      <c r="E42" s="54">
        <v>100</v>
      </c>
      <c r="F42" s="54">
        <v>100</v>
      </c>
    </row>
    <row r="43" spans="1:6" x14ac:dyDescent="0.3">
      <c r="A43" s="55" t="s">
        <v>34</v>
      </c>
      <c r="B43" s="54">
        <v>98</v>
      </c>
      <c r="C43" s="54"/>
      <c r="D43" s="54">
        <v>98</v>
      </c>
      <c r="E43" s="54">
        <v>99</v>
      </c>
      <c r="F43" s="54">
        <v>100</v>
      </c>
    </row>
    <row r="44" spans="1:6" x14ac:dyDescent="0.3">
      <c r="A44" s="55" t="s">
        <v>40</v>
      </c>
      <c r="B44" s="54">
        <v>98</v>
      </c>
      <c r="C44" s="54"/>
      <c r="D44" s="54">
        <v>98</v>
      </c>
      <c r="E44" s="54">
        <v>99</v>
      </c>
      <c r="F44" s="54">
        <v>100</v>
      </c>
    </row>
    <row r="45" spans="1:6" x14ac:dyDescent="0.3">
      <c r="A45" s="55" t="s">
        <v>53</v>
      </c>
      <c r="B45" s="54">
        <v>98</v>
      </c>
      <c r="C45" s="54"/>
      <c r="D45" s="54">
        <v>98</v>
      </c>
      <c r="E45" s="54">
        <v>100</v>
      </c>
      <c r="F45" s="54">
        <v>100</v>
      </c>
    </row>
    <row r="46" spans="1:6" x14ac:dyDescent="0.3">
      <c r="A46" s="55" t="s">
        <v>30</v>
      </c>
      <c r="B46" s="56">
        <v>97</v>
      </c>
      <c r="C46" s="56"/>
      <c r="D46" s="56">
        <v>96</v>
      </c>
      <c r="E46" s="56">
        <v>99</v>
      </c>
      <c r="F46" s="56">
        <v>100</v>
      </c>
    </row>
    <row r="47" spans="1:6" x14ac:dyDescent="0.3">
      <c r="A47" s="55" t="s">
        <v>38</v>
      </c>
      <c r="B47" s="54">
        <v>97</v>
      </c>
      <c r="C47" s="54"/>
      <c r="D47" s="54">
        <v>96</v>
      </c>
      <c r="E47" s="54">
        <v>99</v>
      </c>
      <c r="F47" s="54">
        <v>99</v>
      </c>
    </row>
    <row r="48" spans="1:6" x14ac:dyDescent="0.3">
      <c r="A48" s="55" t="s">
        <v>42</v>
      </c>
      <c r="B48" s="54">
        <v>97</v>
      </c>
      <c r="C48" s="54"/>
      <c r="D48" s="54">
        <v>96</v>
      </c>
      <c r="E48" s="54">
        <v>100</v>
      </c>
      <c r="F48" s="54">
        <v>100</v>
      </c>
    </row>
    <row r="49" spans="1:29" x14ac:dyDescent="0.3">
      <c r="A49" s="55" t="s">
        <v>43</v>
      </c>
      <c r="B49" s="54">
        <v>97</v>
      </c>
      <c r="C49" s="54"/>
      <c r="D49" s="54">
        <v>97</v>
      </c>
      <c r="E49" s="54">
        <v>100</v>
      </c>
      <c r="F49" s="54">
        <v>100</v>
      </c>
    </row>
    <row r="50" spans="1:29" x14ac:dyDescent="0.3">
      <c r="A50" s="55" t="s">
        <v>44</v>
      </c>
      <c r="B50" s="54">
        <v>96</v>
      </c>
      <c r="C50" s="54"/>
      <c r="D50" s="54">
        <v>95</v>
      </c>
      <c r="E50" s="54">
        <v>100</v>
      </c>
      <c r="F50" s="54">
        <v>100</v>
      </c>
    </row>
    <row r="51" spans="1:29" x14ac:dyDescent="0.3">
      <c r="A51" s="55" t="s">
        <v>49</v>
      </c>
      <c r="B51" s="54">
        <v>96</v>
      </c>
      <c r="C51" s="54"/>
      <c r="D51" s="54">
        <v>96</v>
      </c>
      <c r="E51" s="54">
        <v>99</v>
      </c>
      <c r="F51" s="54">
        <v>98</v>
      </c>
    </row>
    <row r="52" spans="1:29" x14ac:dyDescent="0.3">
      <c r="A52" s="55" t="s">
        <v>52</v>
      </c>
      <c r="B52" s="54">
        <v>96</v>
      </c>
      <c r="C52" s="54"/>
      <c r="D52" s="54">
        <v>95</v>
      </c>
      <c r="E52" s="54">
        <v>99</v>
      </c>
      <c r="F52" s="54">
        <v>100</v>
      </c>
    </row>
    <row r="53" spans="1:29" x14ac:dyDescent="0.3">
      <c r="A53" s="55" t="s">
        <v>56</v>
      </c>
      <c r="B53" s="54">
        <v>96</v>
      </c>
      <c r="C53" s="54"/>
      <c r="D53" s="54">
        <v>96</v>
      </c>
      <c r="E53" s="54">
        <v>98</v>
      </c>
      <c r="F53" s="54">
        <v>99</v>
      </c>
    </row>
    <row r="54" spans="1:29" x14ac:dyDescent="0.3">
      <c r="A54" s="55" t="s">
        <v>33</v>
      </c>
      <c r="B54" s="54">
        <v>95</v>
      </c>
      <c r="C54" s="54"/>
      <c r="D54" s="54">
        <v>94</v>
      </c>
      <c r="E54" s="54">
        <v>99</v>
      </c>
      <c r="F54" s="54">
        <v>100</v>
      </c>
    </row>
    <row r="55" spans="1:29" x14ac:dyDescent="0.3">
      <c r="A55" s="55" t="s">
        <v>59</v>
      </c>
      <c r="B55" s="54">
        <v>94</v>
      </c>
      <c r="C55" s="54"/>
      <c r="D55" s="54">
        <v>93</v>
      </c>
      <c r="E55" s="54">
        <v>99</v>
      </c>
      <c r="F55" s="54">
        <v>99</v>
      </c>
    </row>
    <row r="56" spans="1:29" x14ac:dyDescent="0.3">
      <c r="A56" s="55" t="s">
        <v>48</v>
      </c>
      <c r="B56" s="54">
        <v>91</v>
      </c>
      <c r="C56" s="54"/>
      <c r="D56" s="54">
        <v>90</v>
      </c>
      <c r="E56" s="54">
        <v>97</v>
      </c>
      <c r="F56" s="54">
        <v>98</v>
      </c>
    </row>
    <row r="57" spans="1:29" x14ac:dyDescent="0.3">
      <c r="A57" s="55" t="s">
        <v>39</v>
      </c>
      <c r="B57" s="54">
        <v>86</v>
      </c>
      <c r="C57" s="54"/>
      <c r="D57" s="54">
        <v>84</v>
      </c>
      <c r="E57" s="54">
        <v>99</v>
      </c>
      <c r="F57" s="54">
        <v>99</v>
      </c>
    </row>
    <row r="58" spans="1:29" x14ac:dyDescent="0.3">
      <c r="A58" s="55" t="s">
        <v>54</v>
      </c>
      <c r="B58" s="54">
        <v>86</v>
      </c>
      <c r="C58" s="54"/>
      <c r="D58" s="54">
        <v>84</v>
      </c>
      <c r="E58" s="54">
        <v>94</v>
      </c>
      <c r="F58" s="54">
        <v>98</v>
      </c>
    </row>
    <row r="62" spans="1:29" s="1" customFormat="1" ht="18" customHeight="1" x14ac:dyDescent="0.3">
      <c r="J62" s="39"/>
      <c r="K62" s="39"/>
      <c r="L62" s="39"/>
      <c r="M62" s="39"/>
      <c r="N62" s="39"/>
      <c r="O62" s="39"/>
      <c r="P62" s="39"/>
      <c r="Q62" s="39"/>
      <c r="R62" s="39"/>
      <c r="S62" s="39"/>
      <c r="T62" s="39"/>
      <c r="U62" s="39"/>
      <c r="V62" s="39"/>
      <c r="W62" s="39"/>
      <c r="X62" s="39"/>
      <c r="Y62" s="39"/>
      <c r="Z62" s="39"/>
      <c r="AA62" s="39"/>
      <c r="AB62" s="39"/>
      <c r="AC62" s="39"/>
    </row>
    <row r="63" spans="1:29" s="1" customFormat="1" ht="18" customHeight="1" x14ac:dyDescent="0.2"/>
    <row r="64" spans="1:29" s="48" customFormat="1" ht="13.95" customHeight="1" x14ac:dyDescent="0.25"/>
  </sheetData>
  <mergeCells count="11">
    <mergeCell ref="A10:L10"/>
    <mergeCell ref="A23:L23"/>
    <mergeCell ref="H12:I12"/>
    <mergeCell ref="B12:C12"/>
    <mergeCell ref="F12:G12"/>
    <mergeCell ref="D12:E12"/>
    <mergeCell ref="B1:L1"/>
    <mergeCell ref="B2:L2"/>
    <mergeCell ref="B3:L3"/>
    <mergeCell ref="B4:L4"/>
    <mergeCell ref="B5:L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74FFA-5005-4DC1-ADA8-EA9413D00F6A}">
  <dimension ref="A1:S92"/>
  <sheetViews>
    <sheetView workbookViewId="0"/>
  </sheetViews>
  <sheetFormatPr defaultRowHeight="14.4" x14ac:dyDescent="0.3"/>
  <cols>
    <col min="1" max="12" width="13.33203125" customWidth="1"/>
  </cols>
  <sheetData>
    <row r="1" spans="1:19" ht="22.8" customHeight="1" thickBot="1" x14ac:dyDescent="0.35">
      <c r="A1" s="5" t="s">
        <v>4</v>
      </c>
      <c r="B1" s="86" t="s">
        <v>1</v>
      </c>
      <c r="C1" s="82"/>
      <c r="D1" s="82"/>
      <c r="E1" s="82"/>
      <c r="F1" s="82"/>
      <c r="G1" s="82"/>
      <c r="H1" s="82"/>
      <c r="I1" s="82"/>
      <c r="J1" s="82"/>
      <c r="K1" s="82"/>
      <c r="L1" s="82"/>
      <c r="M1" s="68"/>
      <c r="N1" s="68"/>
      <c r="O1" s="68"/>
      <c r="P1" s="68"/>
      <c r="Q1" s="68"/>
      <c r="R1" s="68"/>
      <c r="S1" s="68"/>
    </row>
    <row r="2" spans="1:19" ht="36.6" customHeight="1" thickBot="1" x14ac:dyDescent="0.35">
      <c r="A2" s="5" t="s">
        <v>5</v>
      </c>
      <c r="B2" s="80" t="s">
        <v>11</v>
      </c>
      <c r="C2" s="81"/>
      <c r="D2" s="81"/>
      <c r="E2" s="81"/>
      <c r="F2" s="81"/>
      <c r="G2" s="81"/>
      <c r="H2" s="81"/>
      <c r="I2" s="81"/>
      <c r="J2" s="81"/>
      <c r="K2" s="81"/>
      <c r="L2" s="81"/>
      <c r="M2" s="65"/>
      <c r="N2" s="66"/>
      <c r="O2" s="66"/>
      <c r="P2" s="66"/>
      <c r="Q2" s="66"/>
      <c r="R2" s="66"/>
      <c r="S2" s="66"/>
    </row>
    <row r="3" spans="1:19" ht="15" customHeight="1" thickBot="1" x14ac:dyDescent="0.35">
      <c r="A3" s="5" t="s">
        <v>6</v>
      </c>
      <c r="B3" s="80" t="s">
        <v>9</v>
      </c>
      <c r="C3" s="81"/>
      <c r="D3" s="81"/>
      <c r="E3" s="81"/>
      <c r="F3" s="81"/>
      <c r="G3" s="81"/>
      <c r="H3" s="81"/>
      <c r="I3" s="81"/>
      <c r="J3" s="81"/>
      <c r="K3" s="81"/>
      <c r="L3" s="81"/>
      <c r="M3" s="65"/>
      <c r="N3" s="66"/>
      <c r="O3" s="66"/>
      <c r="P3" s="66"/>
      <c r="Q3" s="66"/>
      <c r="R3" s="66"/>
      <c r="S3" s="66"/>
    </row>
    <row r="4" spans="1:19" ht="15" customHeight="1" thickBot="1" x14ac:dyDescent="0.35">
      <c r="A4" s="5" t="s">
        <v>8</v>
      </c>
      <c r="B4" s="80" t="s">
        <v>17</v>
      </c>
      <c r="C4" s="81"/>
      <c r="D4" s="81"/>
      <c r="E4" s="81"/>
      <c r="F4" s="81"/>
      <c r="G4" s="81"/>
      <c r="H4" s="81"/>
      <c r="I4" s="81"/>
      <c r="J4" s="81"/>
      <c r="K4" s="81"/>
      <c r="L4" s="81"/>
      <c r="M4" s="65"/>
      <c r="N4" s="66"/>
      <c r="O4" s="66"/>
      <c r="P4" s="66"/>
      <c r="Q4" s="66"/>
      <c r="R4" s="66"/>
      <c r="S4" s="66"/>
    </row>
    <row r="5" spans="1:19" ht="15" customHeight="1" thickBot="1" x14ac:dyDescent="0.35">
      <c r="A5" s="5" t="s">
        <v>16</v>
      </c>
      <c r="B5" s="80" t="s">
        <v>234</v>
      </c>
      <c r="C5" s="81"/>
      <c r="D5" s="81"/>
      <c r="E5" s="81"/>
      <c r="F5" s="81"/>
      <c r="G5" s="81"/>
      <c r="H5" s="81"/>
      <c r="I5" s="81"/>
      <c r="J5" s="81"/>
      <c r="K5" s="81"/>
      <c r="L5" s="81"/>
      <c r="M5" s="65"/>
      <c r="N5" s="66"/>
      <c r="O5" s="66"/>
      <c r="P5" s="66"/>
      <c r="Q5" s="66"/>
      <c r="R5" s="66"/>
      <c r="S5" s="66"/>
    </row>
    <row r="8" spans="1:19" x14ac:dyDescent="0.3">
      <c r="A8" s="46" t="s">
        <v>216</v>
      </c>
    </row>
    <row r="9" spans="1:19" x14ac:dyDescent="0.3">
      <c r="A9" s="46" t="s">
        <v>119</v>
      </c>
    </row>
    <row r="11" spans="1:19" ht="60" customHeight="1" x14ac:dyDescent="0.3">
      <c r="A11" s="82" t="s">
        <v>301</v>
      </c>
      <c r="B11" s="82"/>
      <c r="C11" s="82"/>
      <c r="D11" s="82"/>
      <c r="E11" s="82"/>
      <c r="F11" s="82"/>
      <c r="G11" s="82"/>
      <c r="H11" s="82"/>
      <c r="I11" s="82"/>
      <c r="J11" s="82"/>
      <c r="K11" s="82"/>
      <c r="L11" s="82"/>
    </row>
    <row r="15" spans="1:19" x14ac:dyDescent="0.3">
      <c r="A15" s="53"/>
      <c r="B15" s="53" t="s">
        <v>65</v>
      </c>
      <c r="C15" s="53" t="s">
        <v>66</v>
      </c>
      <c r="D15" s="53" t="s">
        <v>67</v>
      </c>
      <c r="E15" s="53" t="s">
        <v>68</v>
      </c>
      <c r="F15" s="53" t="s">
        <v>69</v>
      </c>
      <c r="G15" s="53" t="s">
        <v>73</v>
      </c>
    </row>
    <row r="16" spans="1:19" x14ac:dyDescent="0.3">
      <c r="A16" s="55" t="s">
        <v>70</v>
      </c>
      <c r="B16" s="56">
        <v>5</v>
      </c>
      <c r="C16" s="56">
        <v>19</v>
      </c>
      <c r="D16" s="56">
        <v>26</v>
      </c>
      <c r="E16" s="56">
        <v>27</v>
      </c>
      <c r="F16" s="56">
        <v>19</v>
      </c>
      <c r="G16" s="56">
        <v>46</v>
      </c>
    </row>
    <row r="17" spans="1:8" x14ac:dyDescent="0.3">
      <c r="A17" s="55">
        <v>2015</v>
      </c>
      <c r="B17" s="56">
        <v>7</v>
      </c>
      <c r="C17" s="56">
        <v>15</v>
      </c>
      <c r="D17" s="56">
        <v>26</v>
      </c>
      <c r="E17" s="56">
        <v>27</v>
      </c>
      <c r="F17" s="56">
        <v>21</v>
      </c>
      <c r="G17" s="56"/>
    </row>
    <row r="18" spans="1:8" x14ac:dyDescent="0.3">
      <c r="A18" s="55" t="s">
        <v>71</v>
      </c>
      <c r="B18" s="56">
        <v>6</v>
      </c>
      <c r="C18" s="56">
        <v>12</v>
      </c>
      <c r="D18" s="56">
        <v>25</v>
      </c>
      <c r="E18" s="56">
        <v>27</v>
      </c>
      <c r="F18" s="56">
        <v>26</v>
      </c>
      <c r="G18" s="56"/>
    </row>
    <row r="19" spans="1:8" x14ac:dyDescent="0.3">
      <c r="A19" s="55">
        <v>2017</v>
      </c>
      <c r="B19" s="56">
        <v>8</v>
      </c>
      <c r="C19" s="56">
        <v>11</v>
      </c>
      <c r="D19" s="56">
        <v>20</v>
      </c>
      <c r="E19" s="56">
        <v>28</v>
      </c>
      <c r="F19" s="56">
        <v>30</v>
      </c>
      <c r="G19" s="56"/>
    </row>
    <row r="20" spans="1:8" x14ac:dyDescent="0.3">
      <c r="A20" s="55">
        <v>2018</v>
      </c>
      <c r="B20" s="56">
        <v>5</v>
      </c>
      <c r="C20" s="56">
        <v>11</v>
      </c>
      <c r="D20" s="56">
        <v>19</v>
      </c>
      <c r="E20" s="56">
        <v>26</v>
      </c>
      <c r="F20" s="56">
        <v>34</v>
      </c>
      <c r="G20" s="56">
        <v>59.851799999999997</v>
      </c>
    </row>
    <row r="21" spans="1:8" x14ac:dyDescent="0.3">
      <c r="A21" s="55">
        <v>2019</v>
      </c>
      <c r="B21" s="56">
        <v>6.3041100000000005</v>
      </c>
      <c r="C21" s="56">
        <v>8.78491</v>
      </c>
      <c r="D21" s="56">
        <v>21.44239</v>
      </c>
      <c r="E21" s="56">
        <v>24.750019999999999</v>
      </c>
      <c r="F21" s="56">
        <v>34.782440000000001</v>
      </c>
      <c r="G21" s="56">
        <v>59.532450000000004</v>
      </c>
    </row>
    <row r="30" spans="1:8" x14ac:dyDescent="0.3">
      <c r="A30" s="46" t="s">
        <v>217</v>
      </c>
      <c r="B30" s="46"/>
      <c r="C30" s="46"/>
      <c r="D30" s="46"/>
      <c r="E30" s="46"/>
      <c r="F30" s="46"/>
      <c r="G30" s="46"/>
      <c r="H30" s="46"/>
    </row>
    <row r="31" spans="1:8" x14ac:dyDescent="0.3">
      <c r="A31" s="46" t="s">
        <v>120</v>
      </c>
      <c r="B31" s="46"/>
      <c r="C31" s="46"/>
      <c r="D31" s="46"/>
      <c r="E31" s="46"/>
      <c r="F31" s="46"/>
      <c r="G31" s="46"/>
      <c r="H31" s="46"/>
    </row>
    <row r="33" spans="1:12" ht="39" customHeight="1" x14ac:dyDescent="0.3">
      <c r="A33" s="82" t="s">
        <v>302</v>
      </c>
      <c r="B33" s="82"/>
      <c r="C33" s="82"/>
      <c r="D33" s="82"/>
      <c r="E33" s="82"/>
      <c r="F33" s="82"/>
      <c r="G33" s="82"/>
      <c r="H33" s="82"/>
      <c r="I33" s="82"/>
      <c r="J33" s="82"/>
      <c r="K33" s="82"/>
      <c r="L33" s="82"/>
    </row>
    <row r="35" spans="1:12" x14ac:dyDescent="0.3">
      <c r="A35" t="s">
        <v>83</v>
      </c>
    </row>
    <row r="36" spans="1:12" x14ac:dyDescent="0.3">
      <c r="A36" s="53" t="s">
        <v>74</v>
      </c>
      <c r="B36" s="53" t="s">
        <v>61</v>
      </c>
      <c r="C36" s="53" t="s">
        <v>62</v>
      </c>
      <c r="D36" s="53" t="s">
        <v>63</v>
      </c>
      <c r="E36" s="53" t="s">
        <v>64</v>
      </c>
    </row>
    <row r="37" spans="1:12" x14ac:dyDescent="0.3">
      <c r="A37" s="53" t="s">
        <v>75</v>
      </c>
      <c r="B37" s="56">
        <v>15.61117</v>
      </c>
      <c r="C37" s="56">
        <v>7.0535200000000007</v>
      </c>
      <c r="D37" s="56">
        <v>3.04786</v>
      </c>
      <c r="E37" s="56">
        <v>1.19747</v>
      </c>
    </row>
    <row r="38" spans="1:12" x14ac:dyDescent="0.3">
      <c r="A38" s="53" t="s">
        <v>76</v>
      </c>
      <c r="B38" s="56">
        <v>13.27929</v>
      </c>
      <c r="C38" s="56">
        <v>9.4165700000000001</v>
      </c>
      <c r="D38" s="56">
        <v>6.0923600000000002</v>
      </c>
      <c r="E38" s="56">
        <v>4.2441500000000003</v>
      </c>
    </row>
    <row r="39" spans="1:12" x14ac:dyDescent="0.3">
      <c r="A39" s="53" t="s">
        <v>77</v>
      </c>
      <c r="B39" s="56">
        <v>18.307290000000002</v>
      </c>
      <c r="C39" s="56">
        <v>22.843969999999999</v>
      </c>
      <c r="D39" s="56">
        <v>16.189700000000002</v>
      </c>
      <c r="E39" s="56">
        <v>8.0877199999999991</v>
      </c>
    </row>
    <row r="40" spans="1:12" x14ac:dyDescent="0.3">
      <c r="A40" s="53" t="s">
        <v>78</v>
      </c>
      <c r="B40" s="56">
        <v>19.01783</v>
      </c>
      <c r="C40" s="56">
        <v>24.03248</v>
      </c>
      <c r="D40" s="56">
        <v>28.093580000000003</v>
      </c>
      <c r="E40" s="56">
        <v>28.613690000000002</v>
      </c>
    </row>
    <row r="41" spans="1:12" x14ac:dyDescent="0.3">
      <c r="A41" s="53" t="s">
        <v>79</v>
      </c>
      <c r="B41" s="56">
        <v>24.03436</v>
      </c>
      <c r="C41" s="56">
        <v>32.465709999999994</v>
      </c>
      <c r="D41" s="56">
        <v>43.473790000000001</v>
      </c>
      <c r="E41" s="56">
        <v>56.816330000000001</v>
      </c>
    </row>
    <row r="43" spans="1:12" x14ac:dyDescent="0.3">
      <c r="B43" s="11"/>
      <c r="C43" s="11"/>
      <c r="D43" s="11"/>
      <c r="E43" s="11"/>
    </row>
    <row r="44" spans="1:12" x14ac:dyDescent="0.3">
      <c r="B44" s="11"/>
      <c r="C44" s="11"/>
      <c r="D44" s="11"/>
      <c r="E44" s="11"/>
    </row>
    <row r="45" spans="1:12" x14ac:dyDescent="0.3">
      <c r="B45" s="11"/>
      <c r="C45" s="11"/>
      <c r="D45" s="11"/>
      <c r="E45" s="11"/>
    </row>
    <row r="46" spans="1:12" x14ac:dyDescent="0.3">
      <c r="B46" s="11"/>
      <c r="C46" s="11"/>
      <c r="D46" s="11"/>
      <c r="E46" s="11"/>
    </row>
    <row r="47" spans="1:12" x14ac:dyDescent="0.3">
      <c r="B47" s="11"/>
      <c r="C47" s="11"/>
      <c r="D47" s="11"/>
      <c r="E47" s="11"/>
    </row>
    <row r="48" spans="1:12" x14ac:dyDescent="0.3">
      <c r="B48" s="11"/>
      <c r="C48" s="11"/>
      <c r="D48" s="11"/>
      <c r="E48" s="11"/>
    </row>
    <row r="49" spans="1:17" x14ac:dyDescent="0.3">
      <c r="B49" s="11"/>
      <c r="C49" s="11"/>
      <c r="D49" s="11"/>
      <c r="E49" s="11"/>
    </row>
    <row r="50" spans="1:17" x14ac:dyDescent="0.3">
      <c r="B50" s="11"/>
      <c r="C50" s="11"/>
      <c r="D50" s="11"/>
      <c r="E50" s="11"/>
    </row>
    <row r="51" spans="1:17" x14ac:dyDescent="0.3">
      <c r="B51" s="11"/>
      <c r="C51" s="11"/>
      <c r="D51" s="11"/>
      <c r="E51" s="11"/>
    </row>
    <row r="52" spans="1:17" x14ac:dyDescent="0.3">
      <c r="B52" s="11"/>
      <c r="C52" s="11"/>
      <c r="D52" s="11"/>
      <c r="E52" s="11"/>
    </row>
    <row r="53" spans="1:17" x14ac:dyDescent="0.3">
      <c r="A53" s="46" t="s">
        <v>218</v>
      </c>
    </row>
    <row r="54" spans="1:17" x14ac:dyDescent="0.3">
      <c r="A54" s="46" t="s">
        <v>287</v>
      </c>
    </row>
    <row r="55" spans="1:17" x14ac:dyDescent="0.3">
      <c r="A55" s="46"/>
    </row>
    <row r="56" spans="1:17" ht="138" customHeight="1" x14ac:dyDescent="0.3">
      <c r="A56" s="82" t="s">
        <v>284</v>
      </c>
      <c r="B56" s="82"/>
      <c r="C56" s="82"/>
      <c r="D56" s="82"/>
      <c r="E56" s="82"/>
      <c r="F56" s="82"/>
      <c r="G56" s="82"/>
      <c r="H56" s="82"/>
      <c r="I56" s="82"/>
      <c r="J56" s="82"/>
      <c r="K56" s="82"/>
      <c r="L56" s="82"/>
    </row>
    <row r="57" spans="1:17" x14ac:dyDescent="0.3">
      <c r="A57" s="46"/>
    </row>
    <row r="58" spans="1:17" x14ac:dyDescent="0.3">
      <c r="A58" s="13"/>
      <c r="B58" s="53" t="s">
        <v>68</v>
      </c>
      <c r="C58" s="53" t="s">
        <v>69</v>
      </c>
      <c r="D58" s="53" t="s">
        <v>68</v>
      </c>
      <c r="E58" s="53" t="s">
        <v>69</v>
      </c>
      <c r="F58" s="58" t="s">
        <v>68</v>
      </c>
      <c r="G58" s="53" t="s">
        <v>69</v>
      </c>
    </row>
    <row r="59" spans="1:17" x14ac:dyDescent="0.3">
      <c r="A59" s="13" t="s">
        <v>80</v>
      </c>
      <c r="B59" s="53" t="s">
        <v>82</v>
      </c>
      <c r="C59" s="53" t="s">
        <v>82</v>
      </c>
      <c r="D59" s="53">
        <v>2018</v>
      </c>
      <c r="E59" s="53">
        <v>2018</v>
      </c>
      <c r="F59" s="58">
        <v>2019</v>
      </c>
      <c r="G59" s="53">
        <v>2019</v>
      </c>
    </row>
    <row r="60" spans="1:17" x14ac:dyDescent="0.3">
      <c r="A60" s="55" t="s">
        <v>83</v>
      </c>
      <c r="B60" s="56">
        <v>27</v>
      </c>
      <c r="C60" s="56">
        <v>21</v>
      </c>
      <c r="D60" s="56">
        <v>25.871359999999999</v>
      </c>
      <c r="E60" s="56">
        <v>33.980449999999998</v>
      </c>
      <c r="F60" s="59">
        <v>24.750019999999999</v>
      </c>
      <c r="G60" s="62">
        <v>34.782440000000001</v>
      </c>
      <c r="K60" s="11"/>
      <c r="L60" s="11"/>
      <c r="M60" s="11"/>
      <c r="N60" s="11"/>
      <c r="O60" s="11"/>
      <c r="P60" s="11"/>
      <c r="Q60" s="11"/>
    </row>
    <row r="61" spans="1:17" ht="24" x14ac:dyDescent="0.3">
      <c r="A61" s="55" t="s">
        <v>84</v>
      </c>
      <c r="B61" s="56">
        <v>26</v>
      </c>
      <c r="C61" s="56">
        <v>19</v>
      </c>
      <c r="D61" s="56">
        <v>31.653769999999998</v>
      </c>
      <c r="E61" s="56">
        <v>27.659460000000003</v>
      </c>
      <c r="F61" s="59">
        <v>31.474299999999999</v>
      </c>
      <c r="G61" s="62">
        <v>35.128009999999996</v>
      </c>
      <c r="K61" s="11"/>
      <c r="L61" s="11"/>
      <c r="M61" s="11"/>
      <c r="N61" s="11"/>
      <c r="O61" s="11"/>
      <c r="P61" s="11"/>
      <c r="Q61" s="11"/>
    </row>
    <row r="62" spans="1:17" x14ac:dyDescent="0.3">
      <c r="A62" s="55" t="s">
        <v>85</v>
      </c>
      <c r="B62" s="56">
        <v>24</v>
      </c>
      <c r="C62" s="56">
        <v>12</v>
      </c>
      <c r="D62" s="56">
        <v>32.048639999999999</v>
      </c>
      <c r="E62" s="56">
        <v>17.249189999999999</v>
      </c>
      <c r="F62" s="59">
        <v>38.268029999999996</v>
      </c>
      <c r="G62" s="62">
        <v>21.052390000000003</v>
      </c>
      <c r="K62" s="11"/>
      <c r="L62" s="11"/>
      <c r="M62" s="11"/>
      <c r="N62" s="11"/>
      <c r="O62" s="11"/>
      <c r="P62" s="11"/>
      <c r="Q62" s="11"/>
    </row>
    <row r="63" spans="1:17" x14ac:dyDescent="0.3">
      <c r="A63" s="55"/>
      <c r="B63" s="56"/>
      <c r="C63" s="56"/>
      <c r="D63" s="56"/>
      <c r="E63" s="56"/>
      <c r="F63" s="60"/>
      <c r="G63" s="63"/>
      <c r="K63" s="11"/>
      <c r="L63" s="11"/>
      <c r="M63" s="11"/>
    </row>
    <row r="64" spans="1:17" x14ac:dyDescent="0.3">
      <c r="A64" s="55" t="s">
        <v>35</v>
      </c>
      <c r="B64" s="56">
        <v>28</v>
      </c>
      <c r="C64" s="56">
        <v>26</v>
      </c>
      <c r="D64" s="56">
        <v>29</v>
      </c>
      <c r="E64" s="56">
        <v>46</v>
      </c>
      <c r="F64" s="60"/>
      <c r="G64" s="63"/>
      <c r="K64" s="11"/>
      <c r="L64" s="11"/>
      <c r="M64" s="11"/>
    </row>
    <row r="65" spans="1:17" x14ac:dyDescent="0.3">
      <c r="A65" s="55" t="s">
        <v>58</v>
      </c>
      <c r="B65" s="56">
        <v>22</v>
      </c>
      <c r="C65" s="56">
        <v>26</v>
      </c>
      <c r="D65" s="56">
        <v>25</v>
      </c>
      <c r="E65" s="56">
        <v>45</v>
      </c>
      <c r="F65" s="60"/>
      <c r="G65" s="63"/>
      <c r="J65" s="11"/>
      <c r="K65" s="11"/>
      <c r="L65" s="11"/>
      <c r="M65" s="11"/>
    </row>
    <row r="66" spans="1:17" x14ac:dyDescent="0.3">
      <c r="A66" s="55" t="s">
        <v>53</v>
      </c>
      <c r="B66" s="56">
        <v>20</v>
      </c>
      <c r="C66" s="56">
        <v>17</v>
      </c>
      <c r="D66" s="56">
        <v>29</v>
      </c>
      <c r="E66" s="56">
        <v>37</v>
      </c>
      <c r="F66" s="60"/>
      <c r="G66" s="63"/>
      <c r="J66" s="11"/>
      <c r="K66" s="11"/>
      <c r="L66" s="11"/>
      <c r="M66" s="11"/>
    </row>
    <row r="67" spans="1:17" x14ac:dyDescent="0.3">
      <c r="A67" s="55" t="s">
        <v>57</v>
      </c>
      <c r="B67" s="56">
        <v>16</v>
      </c>
      <c r="C67" s="56">
        <v>21</v>
      </c>
      <c r="D67" s="56">
        <v>24</v>
      </c>
      <c r="E67" s="56">
        <v>32</v>
      </c>
      <c r="F67" s="60"/>
      <c r="G67" s="63"/>
      <c r="J67" s="11"/>
      <c r="K67" s="11"/>
      <c r="L67" s="11"/>
      <c r="M67" s="11"/>
    </row>
    <row r="68" spans="1:17" x14ac:dyDescent="0.3">
      <c r="A68" s="55" t="s">
        <v>46</v>
      </c>
      <c r="B68" s="56">
        <v>27</v>
      </c>
      <c r="C68" s="56">
        <v>20</v>
      </c>
      <c r="D68" s="56">
        <v>27</v>
      </c>
      <c r="E68" s="56">
        <v>31</v>
      </c>
      <c r="F68" s="60"/>
      <c r="G68" s="63"/>
      <c r="J68" s="11"/>
      <c r="K68" s="11"/>
      <c r="L68" s="11"/>
      <c r="M68" s="11"/>
    </row>
    <row r="69" spans="1:17" x14ac:dyDescent="0.3">
      <c r="A69" s="55" t="s">
        <v>50</v>
      </c>
      <c r="B69" s="56">
        <v>28</v>
      </c>
      <c r="C69" s="56">
        <v>19</v>
      </c>
      <c r="D69" s="56">
        <v>38</v>
      </c>
      <c r="E69" s="56">
        <v>31</v>
      </c>
      <c r="F69" s="60"/>
      <c r="G69" s="63"/>
      <c r="J69" s="11"/>
      <c r="K69" s="11"/>
      <c r="L69" s="11"/>
      <c r="M69" s="11"/>
    </row>
    <row r="70" spans="1:17" x14ac:dyDescent="0.3">
      <c r="A70" s="55" t="s">
        <v>32</v>
      </c>
      <c r="B70" s="56">
        <v>26</v>
      </c>
      <c r="C70" s="56">
        <v>18</v>
      </c>
      <c r="D70" s="56">
        <v>28.044449999999998</v>
      </c>
      <c r="E70" s="56">
        <v>29.154150000000001</v>
      </c>
      <c r="F70" s="59">
        <v>28.78697</v>
      </c>
      <c r="G70" s="62">
        <v>31.496390000000002</v>
      </c>
      <c r="H70" s="11"/>
      <c r="J70" s="11"/>
      <c r="K70" s="11"/>
      <c r="L70" s="11"/>
      <c r="M70" s="11"/>
      <c r="N70" s="11"/>
      <c r="O70" s="11"/>
      <c r="P70" s="11"/>
      <c r="Q70" s="11"/>
    </row>
    <row r="71" spans="1:17" x14ac:dyDescent="0.3">
      <c r="A71" s="55" t="s">
        <v>40</v>
      </c>
      <c r="B71" s="56">
        <v>14</v>
      </c>
      <c r="C71" s="56">
        <v>13</v>
      </c>
      <c r="D71" s="56">
        <v>20</v>
      </c>
      <c r="E71" s="56">
        <v>28</v>
      </c>
      <c r="F71" s="60"/>
      <c r="G71" s="63"/>
    </row>
    <row r="72" spans="1:17" x14ac:dyDescent="0.3">
      <c r="A72" s="55" t="s">
        <v>47</v>
      </c>
      <c r="B72" s="56">
        <v>24</v>
      </c>
      <c r="C72" s="56">
        <v>18</v>
      </c>
      <c r="D72" s="56">
        <v>31</v>
      </c>
      <c r="E72" s="56">
        <v>27</v>
      </c>
      <c r="F72" s="60"/>
      <c r="G72" s="63"/>
    </row>
    <row r="73" spans="1:17" x14ac:dyDescent="0.3">
      <c r="A73" s="55" t="s">
        <v>49</v>
      </c>
      <c r="B73" s="56">
        <v>27</v>
      </c>
      <c r="C73" s="56">
        <v>10</v>
      </c>
      <c r="D73" s="56">
        <v>34</v>
      </c>
      <c r="E73" s="56">
        <v>23</v>
      </c>
      <c r="F73" s="60"/>
      <c r="G73" s="63"/>
    </row>
    <row r="74" spans="1:17" x14ac:dyDescent="0.3">
      <c r="A74" s="55" t="s">
        <v>45</v>
      </c>
      <c r="B74" s="56">
        <v>15</v>
      </c>
      <c r="C74" s="56">
        <v>18</v>
      </c>
      <c r="D74" s="56">
        <v>26</v>
      </c>
      <c r="E74" s="56">
        <v>17</v>
      </c>
      <c r="F74" s="60"/>
      <c r="G74" s="63"/>
    </row>
    <row r="75" spans="1:17" x14ac:dyDescent="0.3">
      <c r="A75" s="55" t="s">
        <v>38</v>
      </c>
      <c r="B75" s="56">
        <v>22</v>
      </c>
      <c r="C75" s="56">
        <v>12</v>
      </c>
      <c r="D75" s="56">
        <v>31</v>
      </c>
      <c r="E75" s="56">
        <v>21</v>
      </c>
      <c r="F75" s="60"/>
      <c r="G75" s="63"/>
    </row>
    <row r="76" spans="1:17" x14ac:dyDescent="0.3">
      <c r="A76" s="55" t="s">
        <v>37</v>
      </c>
      <c r="B76" s="56">
        <v>25</v>
      </c>
      <c r="C76" s="56">
        <v>13</v>
      </c>
      <c r="D76" s="56">
        <v>29</v>
      </c>
      <c r="E76" s="56">
        <v>16</v>
      </c>
      <c r="F76" s="60"/>
      <c r="G76" s="63"/>
    </row>
    <row r="77" spans="1:17" x14ac:dyDescent="0.3">
      <c r="A77" s="55" t="s">
        <v>54</v>
      </c>
      <c r="B77" s="56">
        <v>22</v>
      </c>
      <c r="C77" s="56">
        <v>11</v>
      </c>
      <c r="D77" s="56">
        <v>28</v>
      </c>
      <c r="E77" s="56">
        <v>21</v>
      </c>
      <c r="F77" s="60"/>
      <c r="G77" s="63"/>
    </row>
    <row r="78" spans="1:17" x14ac:dyDescent="0.3">
      <c r="A78" s="55" t="s">
        <v>86</v>
      </c>
      <c r="B78" s="56">
        <v>16</v>
      </c>
      <c r="C78" s="56">
        <v>10</v>
      </c>
      <c r="D78" s="56">
        <v>25</v>
      </c>
      <c r="E78" s="56">
        <v>18</v>
      </c>
      <c r="F78" s="60"/>
      <c r="G78" s="63"/>
    </row>
    <row r="79" spans="1:17" x14ac:dyDescent="0.3">
      <c r="A79" s="55" t="s">
        <v>48</v>
      </c>
      <c r="B79" s="56">
        <v>15</v>
      </c>
      <c r="C79" s="56">
        <v>10</v>
      </c>
      <c r="D79" s="56">
        <v>21</v>
      </c>
      <c r="E79" s="56">
        <v>19</v>
      </c>
      <c r="F79" s="60"/>
      <c r="G79" s="63"/>
    </row>
    <row r="80" spans="1:17" x14ac:dyDescent="0.3">
      <c r="A80" s="55" t="s">
        <v>55</v>
      </c>
      <c r="B80" s="56">
        <v>15</v>
      </c>
      <c r="C80" s="56">
        <v>14</v>
      </c>
      <c r="D80" s="56">
        <v>21</v>
      </c>
      <c r="E80" s="56">
        <v>19</v>
      </c>
      <c r="F80" s="60"/>
      <c r="G80" s="63"/>
    </row>
    <row r="81" spans="1:7" ht="48" x14ac:dyDescent="0.3">
      <c r="A81" s="55" t="s">
        <v>36</v>
      </c>
      <c r="B81" s="56">
        <v>18</v>
      </c>
      <c r="C81" s="56">
        <v>10</v>
      </c>
      <c r="D81" s="56">
        <v>30</v>
      </c>
      <c r="E81" s="56">
        <v>17</v>
      </c>
      <c r="F81" s="60"/>
      <c r="G81" s="63"/>
    </row>
    <row r="82" spans="1:7" x14ac:dyDescent="0.3">
      <c r="A82" s="55" t="s">
        <v>51</v>
      </c>
      <c r="B82" s="56">
        <v>17</v>
      </c>
      <c r="C82" s="56">
        <v>10</v>
      </c>
      <c r="D82" s="56">
        <v>25</v>
      </c>
      <c r="E82" s="56">
        <v>14</v>
      </c>
      <c r="F82" s="60"/>
      <c r="G82" s="63"/>
    </row>
    <row r="83" spans="1:7" x14ac:dyDescent="0.3">
      <c r="A83" s="55" t="s">
        <v>52</v>
      </c>
      <c r="B83" s="56">
        <v>12</v>
      </c>
      <c r="C83" s="56">
        <v>7</v>
      </c>
      <c r="D83" s="56">
        <v>22</v>
      </c>
      <c r="E83" s="56">
        <v>21</v>
      </c>
      <c r="F83" s="60"/>
      <c r="G83" s="63"/>
    </row>
    <row r="84" spans="1:7" ht="24" x14ac:dyDescent="0.3">
      <c r="A84" s="55" t="s">
        <v>59</v>
      </c>
      <c r="B84" s="56">
        <v>16</v>
      </c>
      <c r="C84" s="56">
        <v>8</v>
      </c>
      <c r="D84" s="56">
        <v>28</v>
      </c>
      <c r="E84" s="56">
        <v>16</v>
      </c>
      <c r="F84" s="60"/>
      <c r="G84" s="63"/>
    </row>
    <row r="85" spans="1:7" x14ac:dyDescent="0.3">
      <c r="A85" s="55" t="s">
        <v>33</v>
      </c>
      <c r="B85" s="56">
        <v>26</v>
      </c>
      <c r="C85" s="56">
        <v>9</v>
      </c>
      <c r="D85" s="56">
        <v>37</v>
      </c>
      <c r="E85" s="56">
        <v>14</v>
      </c>
      <c r="F85" s="60"/>
      <c r="G85" s="63"/>
    </row>
    <row r="86" spans="1:7" x14ac:dyDescent="0.3">
      <c r="A86" s="55" t="s">
        <v>87</v>
      </c>
      <c r="B86" s="56">
        <v>11</v>
      </c>
      <c r="C86" s="56">
        <v>7</v>
      </c>
      <c r="D86" s="56">
        <v>22</v>
      </c>
      <c r="E86" s="56">
        <v>13</v>
      </c>
      <c r="F86" s="60"/>
      <c r="G86" s="63"/>
    </row>
    <row r="87" spans="1:7" x14ac:dyDescent="0.3">
      <c r="A87" s="55" t="s">
        <v>41</v>
      </c>
      <c r="B87" s="56">
        <v>11</v>
      </c>
      <c r="C87" s="56">
        <v>9</v>
      </c>
      <c r="D87" s="56">
        <v>17</v>
      </c>
      <c r="E87" s="56">
        <v>12</v>
      </c>
      <c r="F87" s="60"/>
      <c r="G87" s="63"/>
    </row>
    <row r="88" spans="1:7" x14ac:dyDescent="0.3">
      <c r="A88" s="55" t="s">
        <v>56</v>
      </c>
      <c r="B88" s="56">
        <v>11</v>
      </c>
      <c r="C88" s="56">
        <v>9</v>
      </c>
      <c r="D88" s="56">
        <v>20</v>
      </c>
      <c r="E88" s="56">
        <v>13</v>
      </c>
      <c r="F88" s="60"/>
      <c r="G88" s="63"/>
    </row>
    <row r="89" spans="1:7" x14ac:dyDescent="0.3">
      <c r="A89" s="55" t="s">
        <v>42</v>
      </c>
      <c r="B89" s="56">
        <v>12</v>
      </c>
      <c r="C89" s="56">
        <v>5</v>
      </c>
      <c r="D89" s="56">
        <v>30</v>
      </c>
      <c r="E89" s="56">
        <v>8</v>
      </c>
      <c r="F89" s="60"/>
      <c r="G89" s="63"/>
    </row>
    <row r="90" spans="1:7" x14ac:dyDescent="0.3">
      <c r="A90" s="55" t="s">
        <v>43</v>
      </c>
      <c r="B90" s="56">
        <v>7</v>
      </c>
      <c r="C90" s="56">
        <v>5</v>
      </c>
      <c r="D90" s="56">
        <v>20</v>
      </c>
      <c r="E90" s="56">
        <v>9</v>
      </c>
      <c r="F90" s="60"/>
      <c r="G90" s="63"/>
    </row>
    <row r="91" spans="1:7" x14ac:dyDescent="0.3">
      <c r="A91" s="55" t="s">
        <v>39</v>
      </c>
      <c r="B91" s="56">
        <v>10</v>
      </c>
      <c r="C91" s="56">
        <v>2</v>
      </c>
      <c r="D91" s="56">
        <v>24</v>
      </c>
      <c r="E91" s="56">
        <v>4</v>
      </c>
      <c r="F91" s="60"/>
      <c r="G91" s="63"/>
    </row>
    <row r="92" spans="1:7" x14ac:dyDescent="0.3">
      <c r="A92" s="55" t="s">
        <v>44</v>
      </c>
      <c r="B92" s="56">
        <v>5</v>
      </c>
      <c r="C92" s="56">
        <v>1</v>
      </c>
      <c r="D92" s="56">
        <v>25</v>
      </c>
      <c r="E92" s="56">
        <v>10</v>
      </c>
      <c r="F92" s="60"/>
      <c r="G92" s="63"/>
    </row>
  </sheetData>
  <mergeCells count="8">
    <mergeCell ref="A11:L11"/>
    <mergeCell ref="A56:L56"/>
    <mergeCell ref="A33:L33"/>
    <mergeCell ref="B1:L1"/>
    <mergeCell ref="B2:L2"/>
    <mergeCell ref="B3:L3"/>
    <mergeCell ref="B4:L4"/>
    <mergeCell ref="B5:L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235AA-599A-4E1C-B562-C6A3F44673EA}">
  <dimension ref="A1:S90"/>
  <sheetViews>
    <sheetView workbookViewId="0"/>
  </sheetViews>
  <sheetFormatPr defaultRowHeight="14.4" x14ac:dyDescent="0.3"/>
  <cols>
    <col min="1" max="1" width="27.44140625" bestFit="1" customWidth="1"/>
    <col min="2" max="2" width="12.44140625" customWidth="1"/>
    <col min="3" max="12" width="12.5546875" customWidth="1"/>
  </cols>
  <sheetData>
    <row r="1" spans="1:19" ht="15" customHeight="1" thickBot="1" x14ac:dyDescent="0.35">
      <c r="A1" s="5" t="s">
        <v>4</v>
      </c>
      <c r="B1" s="86" t="s">
        <v>2</v>
      </c>
      <c r="C1" s="82"/>
      <c r="D1" s="82"/>
      <c r="E1" s="82"/>
      <c r="F1" s="82"/>
      <c r="G1" s="82"/>
      <c r="H1" s="82"/>
      <c r="I1" s="82"/>
      <c r="J1" s="82"/>
      <c r="K1" s="82"/>
      <c r="L1" s="82"/>
      <c r="M1" s="65"/>
      <c r="N1" s="66"/>
      <c r="O1" s="66"/>
      <c r="P1" s="66"/>
      <c r="Q1" s="66"/>
      <c r="R1" s="66"/>
      <c r="S1" s="66"/>
    </row>
    <row r="2" spans="1:19" ht="31.8" customHeight="1" thickBot="1" x14ac:dyDescent="0.35">
      <c r="A2" s="5" t="s">
        <v>5</v>
      </c>
      <c r="B2" s="80" t="s">
        <v>12</v>
      </c>
      <c r="C2" s="81"/>
      <c r="D2" s="81"/>
      <c r="E2" s="81"/>
      <c r="F2" s="81"/>
      <c r="G2" s="81"/>
      <c r="H2" s="81"/>
      <c r="I2" s="81"/>
      <c r="J2" s="81"/>
      <c r="K2" s="81"/>
      <c r="L2" s="81"/>
      <c r="M2" s="65"/>
      <c r="N2" s="66"/>
      <c r="O2" s="66"/>
      <c r="P2" s="66"/>
      <c r="Q2" s="66"/>
      <c r="R2" s="66"/>
      <c r="S2" s="66"/>
    </row>
    <row r="3" spans="1:19" ht="15" customHeight="1" thickBot="1" x14ac:dyDescent="0.35">
      <c r="A3" s="5" t="s">
        <v>6</v>
      </c>
      <c r="B3" s="80" t="s">
        <v>9</v>
      </c>
      <c r="C3" s="81"/>
      <c r="D3" s="81"/>
      <c r="E3" s="81"/>
      <c r="F3" s="81"/>
      <c r="G3" s="81"/>
      <c r="H3" s="81"/>
      <c r="I3" s="81"/>
      <c r="J3" s="81"/>
      <c r="K3" s="81"/>
      <c r="L3" s="81"/>
      <c r="M3" s="65"/>
      <c r="N3" s="66"/>
      <c r="O3" s="66"/>
      <c r="P3" s="66"/>
      <c r="Q3" s="66"/>
      <c r="R3" s="66"/>
      <c r="S3" s="66"/>
    </row>
    <row r="4" spans="1:19" ht="15" customHeight="1" thickBot="1" x14ac:dyDescent="0.35">
      <c r="A4" s="5" t="s">
        <v>8</v>
      </c>
      <c r="B4" s="80" t="s">
        <v>18</v>
      </c>
      <c r="C4" s="81"/>
      <c r="D4" s="81"/>
      <c r="E4" s="81"/>
      <c r="F4" s="81"/>
      <c r="G4" s="81"/>
      <c r="H4" s="81"/>
      <c r="I4" s="81"/>
      <c r="J4" s="81"/>
      <c r="K4" s="81"/>
      <c r="L4" s="81"/>
      <c r="M4" s="65"/>
      <c r="N4" s="66"/>
      <c r="O4" s="66"/>
      <c r="P4" s="66"/>
      <c r="Q4" s="66"/>
      <c r="R4" s="66"/>
      <c r="S4" s="66"/>
    </row>
    <row r="5" spans="1:19" ht="15" customHeight="1" thickBot="1" x14ac:dyDescent="0.35">
      <c r="A5" s="5" t="s">
        <v>16</v>
      </c>
      <c r="B5" s="80" t="s">
        <v>235</v>
      </c>
      <c r="C5" s="81"/>
      <c r="D5" s="81"/>
      <c r="E5" s="81"/>
      <c r="F5" s="81"/>
      <c r="G5" s="81"/>
      <c r="H5" s="81"/>
      <c r="I5" s="81"/>
      <c r="J5" s="81"/>
      <c r="K5" s="81"/>
      <c r="L5" s="81"/>
      <c r="M5" s="65"/>
      <c r="N5" s="66"/>
      <c r="O5" s="66"/>
      <c r="P5" s="66"/>
      <c r="Q5" s="66"/>
      <c r="R5" s="66"/>
      <c r="S5" s="66"/>
    </row>
    <row r="7" spans="1:19" x14ac:dyDescent="0.3">
      <c r="A7" s="46" t="s">
        <v>219</v>
      </c>
    </row>
    <row r="8" spans="1:19" x14ac:dyDescent="0.3">
      <c r="A8" s="46" t="s">
        <v>117</v>
      </c>
    </row>
    <row r="10" spans="1:19" ht="55.2" customHeight="1" x14ac:dyDescent="0.3">
      <c r="A10" s="82" t="s">
        <v>220</v>
      </c>
      <c r="B10" s="82"/>
      <c r="C10" s="82"/>
      <c r="D10" s="82"/>
      <c r="E10" s="82"/>
      <c r="F10" s="82"/>
      <c r="G10" s="82"/>
      <c r="H10" s="82"/>
      <c r="I10" s="82"/>
      <c r="J10" s="82"/>
      <c r="K10" s="82"/>
      <c r="L10" s="82"/>
    </row>
    <row r="11" spans="1:19" x14ac:dyDescent="0.3">
      <c r="A11" s="12"/>
      <c r="B11" s="12"/>
      <c r="C11" s="12"/>
      <c r="D11" s="12"/>
      <c r="E11" s="12"/>
      <c r="F11" s="12"/>
      <c r="G11" s="12"/>
      <c r="H11" s="12"/>
      <c r="I11" s="12"/>
      <c r="J11" s="12"/>
      <c r="K11" s="12"/>
      <c r="L11" s="12"/>
    </row>
    <row r="14" spans="1:19" x14ac:dyDescent="0.3">
      <c r="A14" s="55"/>
      <c r="B14" s="53" t="s">
        <v>226</v>
      </c>
    </row>
    <row r="15" spans="1:19" x14ac:dyDescent="0.3">
      <c r="A15" s="55">
        <v>2012</v>
      </c>
      <c r="B15" s="56">
        <v>34.988129999999998</v>
      </c>
    </row>
    <row r="16" spans="1:19" x14ac:dyDescent="0.3">
      <c r="A16" s="55">
        <v>2013</v>
      </c>
      <c r="B16" s="56">
        <v>44.371670000000002</v>
      </c>
    </row>
    <row r="17" spans="1:2" x14ac:dyDescent="0.3">
      <c r="A17" s="55">
        <v>2014</v>
      </c>
      <c r="B17" s="56">
        <v>50.636980000000001</v>
      </c>
    </row>
    <row r="18" spans="1:2" x14ac:dyDescent="0.3">
      <c r="A18" s="55">
        <v>2015</v>
      </c>
      <c r="B18" s="56">
        <v>53.415550000000003</v>
      </c>
    </row>
    <row r="19" spans="1:2" x14ac:dyDescent="0.3">
      <c r="A19" s="55">
        <v>2016</v>
      </c>
      <c r="B19" s="56"/>
    </row>
    <row r="20" spans="1:2" x14ac:dyDescent="0.3">
      <c r="A20" s="55">
        <v>2017</v>
      </c>
      <c r="B20" s="56">
        <v>58.058549999999997</v>
      </c>
    </row>
    <row r="21" spans="1:2" x14ac:dyDescent="0.3">
      <c r="A21" s="55">
        <v>2018</v>
      </c>
      <c r="B21" s="56"/>
    </row>
    <row r="22" spans="1:2" x14ac:dyDescent="0.3">
      <c r="A22" s="55">
        <v>2019</v>
      </c>
      <c r="B22" s="56">
        <v>57.00562</v>
      </c>
    </row>
    <row r="30" spans="1:2" x14ac:dyDescent="0.3">
      <c r="A30" s="46" t="s">
        <v>285</v>
      </c>
    </row>
    <row r="31" spans="1:2" x14ac:dyDescent="0.3">
      <c r="A31" s="46" t="s">
        <v>118</v>
      </c>
    </row>
    <row r="33" spans="1:12" ht="31.2" customHeight="1" x14ac:dyDescent="0.3">
      <c r="A33" s="82" t="s">
        <v>286</v>
      </c>
      <c r="B33" s="82"/>
      <c r="C33" s="82"/>
      <c r="D33" s="82"/>
      <c r="E33" s="82"/>
      <c r="F33" s="82"/>
      <c r="G33" s="82"/>
      <c r="H33" s="82"/>
      <c r="I33" s="82"/>
      <c r="J33" s="82"/>
      <c r="K33" s="82"/>
      <c r="L33" s="82"/>
    </row>
    <row r="34" spans="1:12" ht="14.4" customHeight="1" x14ac:dyDescent="0.3">
      <c r="A34" s="12"/>
      <c r="B34" s="12"/>
      <c r="C34" s="12"/>
      <c r="D34" s="12"/>
      <c r="E34" s="12"/>
      <c r="F34" s="12"/>
      <c r="G34" s="12"/>
      <c r="H34" s="12"/>
      <c r="I34" s="12"/>
      <c r="J34" s="12"/>
      <c r="K34" s="12"/>
      <c r="L34" s="12"/>
    </row>
    <row r="35" spans="1:12" x14ac:dyDescent="0.3">
      <c r="A35" t="s">
        <v>72</v>
      </c>
    </row>
    <row r="36" spans="1:12" x14ac:dyDescent="0.3">
      <c r="A36" s="53"/>
      <c r="B36" s="53" t="s">
        <v>88</v>
      </c>
      <c r="C36" s="53" t="s">
        <v>136</v>
      </c>
      <c r="D36" s="53" t="s">
        <v>89</v>
      </c>
      <c r="E36" s="53" t="s">
        <v>90</v>
      </c>
      <c r="F36" s="53" t="s">
        <v>64</v>
      </c>
    </row>
    <row r="37" spans="1:12" x14ac:dyDescent="0.3">
      <c r="A37" s="55">
        <v>2012</v>
      </c>
      <c r="B37" s="56">
        <v>14.245849999999999</v>
      </c>
      <c r="C37" s="56"/>
      <c r="D37" s="56">
        <v>27.895510000000002</v>
      </c>
      <c r="E37" s="56">
        <v>68.823009999999996</v>
      </c>
      <c r="F37" s="56">
        <v>76.466359999999995</v>
      </c>
    </row>
    <row r="38" spans="1:12" x14ac:dyDescent="0.3">
      <c r="A38" s="55">
        <v>2013</v>
      </c>
      <c r="B38" s="56">
        <v>17.137240000000002</v>
      </c>
      <c r="C38" s="56"/>
      <c r="D38" s="56">
        <v>39.134329999999999</v>
      </c>
      <c r="E38" s="56">
        <v>67.770620000000008</v>
      </c>
      <c r="F38" s="56">
        <v>80.45004999999999</v>
      </c>
    </row>
    <row r="39" spans="1:12" x14ac:dyDescent="0.3">
      <c r="A39" s="55">
        <v>2014</v>
      </c>
      <c r="B39" s="56">
        <v>26.677410000000002</v>
      </c>
      <c r="C39" s="56"/>
      <c r="D39" s="56">
        <v>44.903729999999996</v>
      </c>
      <c r="E39" s="56">
        <v>76.144570000000002</v>
      </c>
      <c r="F39" s="56">
        <v>87.555019999999999</v>
      </c>
    </row>
    <row r="40" spans="1:12" x14ac:dyDescent="0.3">
      <c r="A40" s="55">
        <v>2015</v>
      </c>
      <c r="B40" s="56">
        <v>27.402809999999999</v>
      </c>
      <c r="C40" s="56"/>
      <c r="D40" s="56">
        <v>48.131180000000001</v>
      </c>
      <c r="E40" s="56">
        <v>76.866280000000003</v>
      </c>
      <c r="F40" s="56">
        <v>90.539820000000006</v>
      </c>
    </row>
    <row r="41" spans="1:12" x14ac:dyDescent="0.3">
      <c r="A41" s="55">
        <v>2016</v>
      </c>
      <c r="B41" s="56"/>
      <c r="C41" s="56"/>
      <c r="D41" s="56"/>
      <c r="E41" s="56"/>
      <c r="F41" s="56"/>
    </row>
    <row r="42" spans="1:12" x14ac:dyDescent="0.3">
      <c r="A42" s="55">
        <v>2017</v>
      </c>
      <c r="B42" s="56">
        <v>31.229590000000002</v>
      </c>
      <c r="C42" s="56"/>
      <c r="D42" s="56">
        <v>53.341450000000002</v>
      </c>
      <c r="E42" s="56">
        <v>79.523160000000004</v>
      </c>
      <c r="F42" s="56">
        <v>88.837800000000001</v>
      </c>
    </row>
    <row r="43" spans="1:12" x14ac:dyDescent="0.3">
      <c r="A43" s="55">
        <v>2018</v>
      </c>
      <c r="B43" s="56"/>
      <c r="C43" s="56"/>
      <c r="D43" s="56"/>
      <c r="E43" s="56"/>
      <c r="F43" s="56"/>
    </row>
    <row r="44" spans="1:12" x14ac:dyDescent="0.3">
      <c r="A44" s="55">
        <v>2019</v>
      </c>
      <c r="B44" s="56"/>
      <c r="C44" s="56">
        <v>20.296220000000002</v>
      </c>
      <c r="D44" s="56">
        <v>52.185299999999998</v>
      </c>
      <c r="E44" s="56">
        <v>78.308480000000003</v>
      </c>
      <c r="F44" s="56">
        <v>88.225239999999999</v>
      </c>
    </row>
    <row r="51" spans="1:13" x14ac:dyDescent="0.3">
      <c r="A51" s="46" t="s">
        <v>269</v>
      </c>
    </row>
    <row r="52" spans="1:13" x14ac:dyDescent="0.3">
      <c r="A52" s="46" t="s">
        <v>116</v>
      </c>
    </row>
    <row r="53" spans="1:13" x14ac:dyDescent="0.3">
      <c r="A53" s="46"/>
    </row>
    <row r="54" spans="1:13" ht="49.2" customHeight="1" x14ac:dyDescent="0.3">
      <c r="A54" s="82" t="s">
        <v>221</v>
      </c>
      <c r="B54" s="82"/>
      <c r="C54" s="82"/>
      <c r="D54" s="82"/>
      <c r="E54" s="82"/>
      <c r="F54" s="82"/>
      <c r="G54" s="82"/>
      <c r="H54" s="82"/>
      <c r="I54" s="82"/>
      <c r="J54" s="82"/>
      <c r="K54" s="82"/>
      <c r="L54" s="82"/>
    </row>
    <row r="55" spans="1:13" x14ac:dyDescent="0.3">
      <c r="A55" s="46"/>
    </row>
    <row r="56" spans="1:13" x14ac:dyDescent="0.3">
      <c r="A56" s="46"/>
    </row>
    <row r="57" spans="1:13" x14ac:dyDescent="0.3">
      <c r="A57" s="13"/>
      <c r="B57" s="13">
        <v>2012</v>
      </c>
      <c r="C57" s="53">
        <v>2013</v>
      </c>
      <c r="D57" s="53">
        <v>2014</v>
      </c>
      <c r="E57" s="53">
        <v>2015</v>
      </c>
      <c r="F57" s="53">
        <v>2017</v>
      </c>
      <c r="G57" s="58">
        <v>2019</v>
      </c>
    </row>
    <row r="58" spans="1:13" x14ac:dyDescent="0.3">
      <c r="A58" s="55" t="s">
        <v>83</v>
      </c>
      <c r="B58" s="56">
        <v>34.988129999999998</v>
      </c>
      <c r="C58" s="56">
        <v>44.371670000000002</v>
      </c>
      <c r="D58" s="56">
        <v>50.636980000000001</v>
      </c>
      <c r="E58" s="56">
        <v>53.415550000000003</v>
      </c>
      <c r="F58" s="56">
        <v>58.058549999999997</v>
      </c>
      <c r="G58" s="61">
        <v>57.00562</v>
      </c>
    </row>
    <row r="59" spans="1:13" x14ac:dyDescent="0.3">
      <c r="A59" s="55" t="s">
        <v>84</v>
      </c>
      <c r="B59" s="56">
        <v>32.172699999999999</v>
      </c>
      <c r="C59" s="56">
        <v>36.27366</v>
      </c>
      <c r="D59" s="56">
        <v>45.005180000000003</v>
      </c>
      <c r="E59" s="56">
        <v>48.7181</v>
      </c>
      <c r="F59" s="56">
        <v>51.961259999999996</v>
      </c>
      <c r="G59" s="61">
        <v>49.576650000000001</v>
      </c>
      <c r="I59" s="47"/>
      <c r="J59" s="11"/>
      <c r="K59" s="11"/>
      <c r="L59" s="11"/>
      <c r="M59" s="11"/>
    </row>
    <row r="60" spans="1:13" x14ac:dyDescent="0.3">
      <c r="A60" s="55" t="s">
        <v>85</v>
      </c>
      <c r="B60" s="56">
        <v>27.850089999999998</v>
      </c>
      <c r="C60" s="56">
        <v>34.02505</v>
      </c>
      <c r="D60" s="56">
        <v>39.933149999999998</v>
      </c>
      <c r="E60" s="56">
        <v>41.91563</v>
      </c>
      <c r="F60" s="56">
        <v>44.148229999999998</v>
      </c>
      <c r="G60" s="61">
        <v>42.386620000000001</v>
      </c>
      <c r="J60" s="11"/>
      <c r="K60" s="11"/>
      <c r="L60" s="11"/>
      <c r="M60" s="11"/>
    </row>
    <row r="61" spans="1:13" x14ac:dyDescent="0.3">
      <c r="A61" s="55"/>
      <c r="B61" s="56"/>
      <c r="C61" s="56"/>
      <c r="D61" s="56"/>
      <c r="E61" s="56"/>
      <c r="F61" s="56"/>
      <c r="G61" s="59"/>
      <c r="J61" s="11"/>
      <c r="K61" s="11"/>
      <c r="L61" s="11"/>
      <c r="M61" s="11"/>
    </row>
    <row r="62" spans="1:13" x14ac:dyDescent="0.3">
      <c r="A62" s="55" t="s">
        <v>91</v>
      </c>
      <c r="B62" s="56">
        <v>32.87706</v>
      </c>
      <c r="C62" s="56">
        <v>40.847760000000001</v>
      </c>
      <c r="D62" s="56">
        <v>47.31561</v>
      </c>
      <c r="E62" s="56">
        <v>50.042630000000003</v>
      </c>
      <c r="F62" s="56">
        <v>53.966479999999997</v>
      </c>
      <c r="G62" s="59">
        <v>52.622060000000005</v>
      </c>
      <c r="J62" s="11"/>
      <c r="K62" s="11"/>
      <c r="L62" s="11"/>
      <c r="M62" s="11"/>
    </row>
    <row r="63" spans="1:13" x14ac:dyDescent="0.3">
      <c r="A63" s="55" t="s">
        <v>92</v>
      </c>
      <c r="B63" s="56">
        <v>26</v>
      </c>
      <c r="C63" s="56">
        <v>34</v>
      </c>
      <c r="D63" s="56">
        <v>40</v>
      </c>
      <c r="E63" s="56">
        <v>45</v>
      </c>
      <c r="F63" s="56">
        <v>48</v>
      </c>
      <c r="G63" s="60"/>
      <c r="J63" s="11"/>
      <c r="K63" s="11"/>
      <c r="L63" s="11"/>
      <c r="M63" s="11"/>
    </row>
    <row r="64" spans="1:13" x14ac:dyDescent="0.3">
      <c r="A64" s="55" t="s">
        <v>93</v>
      </c>
      <c r="B64" s="56">
        <v>23</v>
      </c>
      <c r="C64" s="56">
        <v>40</v>
      </c>
      <c r="D64" s="56">
        <v>34</v>
      </c>
      <c r="E64" s="56">
        <v>40</v>
      </c>
      <c r="F64" s="56">
        <v>47</v>
      </c>
      <c r="G64" s="60"/>
    </row>
    <row r="65" spans="1:7" x14ac:dyDescent="0.3">
      <c r="A65" s="55" t="s">
        <v>94</v>
      </c>
      <c r="B65" s="56">
        <v>22</v>
      </c>
      <c r="C65" s="56">
        <v>31</v>
      </c>
      <c r="D65" s="56">
        <v>36</v>
      </c>
      <c r="E65" s="56">
        <v>35</v>
      </c>
      <c r="F65" s="56">
        <v>46</v>
      </c>
      <c r="G65" s="60"/>
    </row>
    <row r="66" spans="1:7" x14ac:dyDescent="0.3">
      <c r="A66" s="55" t="s">
        <v>95</v>
      </c>
      <c r="B66" s="56">
        <v>23</v>
      </c>
      <c r="C66" s="56">
        <v>36</v>
      </c>
      <c r="D66" s="56">
        <v>39</v>
      </c>
      <c r="E66" s="56">
        <v>39</v>
      </c>
      <c r="F66" s="56">
        <v>41</v>
      </c>
      <c r="G66" s="60"/>
    </row>
    <row r="67" spans="1:7" x14ac:dyDescent="0.3">
      <c r="A67" s="55" t="s">
        <v>96</v>
      </c>
      <c r="B67" s="56">
        <v>33</v>
      </c>
      <c r="C67" s="56">
        <v>33</v>
      </c>
      <c r="D67" s="56">
        <v>42</v>
      </c>
      <c r="E67" s="56">
        <v>47</v>
      </c>
      <c r="F67" s="56">
        <v>40</v>
      </c>
      <c r="G67" s="60"/>
    </row>
    <row r="68" spans="1:7" x14ac:dyDescent="0.3">
      <c r="A68" s="55" t="s">
        <v>97</v>
      </c>
      <c r="B68" s="56">
        <v>26</v>
      </c>
      <c r="C68" s="56">
        <v>32</v>
      </c>
      <c r="D68" s="56">
        <v>45</v>
      </c>
      <c r="E68" s="56">
        <v>41</v>
      </c>
      <c r="F68" s="56">
        <v>40</v>
      </c>
      <c r="G68" s="60"/>
    </row>
    <row r="69" spans="1:7" x14ac:dyDescent="0.3">
      <c r="A69" s="55" t="s">
        <v>53</v>
      </c>
      <c r="B69" s="56">
        <v>31</v>
      </c>
      <c r="C69" s="56">
        <v>32</v>
      </c>
      <c r="D69" s="56">
        <v>40</v>
      </c>
      <c r="E69" s="56">
        <v>44</v>
      </c>
      <c r="F69" s="56">
        <v>40</v>
      </c>
      <c r="G69" s="60"/>
    </row>
    <row r="70" spans="1:7" x14ac:dyDescent="0.3">
      <c r="A70" s="55" t="s">
        <v>57</v>
      </c>
      <c r="B70" s="56">
        <v>33</v>
      </c>
      <c r="C70" s="56">
        <v>37</v>
      </c>
      <c r="D70" s="56">
        <v>39</v>
      </c>
      <c r="E70" s="56">
        <v>37</v>
      </c>
      <c r="F70" s="56">
        <v>39</v>
      </c>
      <c r="G70" s="60"/>
    </row>
    <row r="71" spans="1:7" x14ac:dyDescent="0.3">
      <c r="A71" s="55" t="s">
        <v>98</v>
      </c>
      <c r="B71" s="56">
        <v>24</v>
      </c>
      <c r="C71" s="56">
        <v>30</v>
      </c>
      <c r="D71" s="56">
        <v>35</v>
      </c>
      <c r="E71" s="56">
        <v>56</v>
      </c>
      <c r="F71" s="56">
        <v>38</v>
      </c>
      <c r="G71" s="60"/>
    </row>
    <row r="72" spans="1:7" x14ac:dyDescent="0.3">
      <c r="A72" s="55" t="s">
        <v>99</v>
      </c>
      <c r="B72" s="56">
        <v>33</v>
      </c>
      <c r="C72" s="56">
        <v>33</v>
      </c>
      <c r="D72" s="56">
        <v>35</v>
      </c>
      <c r="E72" s="56">
        <v>39</v>
      </c>
      <c r="F72" s="56">
        <v>38</v>
      </c>
      <c r="G72" s="60"/>
    </row>
    <row r="73" spans="1:7" x14ac:dyDescent="0.3">
      <c r="A73" s="55" t="s">
        <v>100</v>
      </c>
      <c r="B73" s="56" t="s">
        <v>101</v>
      </c>
      <c r="C73" s="56">
        <v>37</v>
      </c>
      <c r="D73" s="56">
        <v>40</v>
      </c>
      <c r="E73" s="56">
        <v>37</v>
      </c>
      <c r="F73" s="56">
        <v>37</v>
      </c>
      <c r="G73" s="60"/>
    </row>
    <row r="74" spans="1:7" x14ac:dyDescent="0.3">
      <c r="A74" s="55" t="s">
        <v>102</v>
      </c>
      <c r="B74" s="56">
        <v>21</v>
      </c>
      <c r="C74" s="56">
        <v>27</v>
      </c>
      <c r="D74" s="56">
        <v>37</v>
      </c>
      <c r="E74" s="56">
        <v>36</v>
      </c>
      <c r="F74" s="56">
        <v>37</v>
      </c>
      <c r="G74" s="60"/>
    </row>
    <row r="75" spans="1:7" x14ac:dyDescent="0.3">
      <c r="A75" s="55" t="s">
        <v>44</v>
      </c>
      <c r="B75" s="56">
        <v>21</v>
      </c>
      <c r="C75" s="56">
        <v>28</v>
      </c>
      <c r="D75" s="56">
        <v>36</v>
      </c>
      <c r="E75" s="56">
        <v>43</v>
      </c>
      <c r="F75" s="56">
        <v>35</v>
      </c>
      <c r="G75" s="60"/>
    </row>
    <row r="76" spans="1:7" x14ac:dyDescent="0.3">
      <c r="A76" s="55" t="s">
        <v>86</v>
      </c>
      <c r="B76" s="56">
        <v>22</v>
      </c>
      <c r="C76" s="56">
        <v>26</v>
      </c>
      <c r="D76" s="56">
        <v>31</v>
      </c>
      <c r="E76" s="56">
        <v>36</v>
      </c>
      <c r="F76" s="56">
        <v>34</v>
      </c>
      <c r="G76" s="60"/>
    </row>
    <row r="77" spans="1:7" x14ac:dyDescent="0.3">
      <c r="A77" s="55" t="s">
        <v>103</v>
      </c>
      <c r="B77" s="56">
        <v>20</v>
      </c>
      <c r="C77" s="56">
        <v>31</v>
      </c>
      <c r="D77" s="56">
        <v>28</v>
      </c>
      <c r="E77" s="56">
        <v>30</v>
      </c>
      <c r="F77" s="56">
        <v>31</v>
      </c>
      <c r="G77" s="60"/>
    </row>
    <row r="78" spans="1:7" x14ac:dyDescent="0.3">
      <c r="A78" s="55" t="s">
        <v>104</v>
      </c>
      <c r="B78" s="56">
        <v>38</v>
      </c>
      <c r="C78" s="56">
        <v>45</v>
      </c>
      <c r="D78" s="56">
        <v>43</v>
      </c>
      <c r="E78" s="56" t="s">
        <v>31</v>
      </c>
      <c r="F78" s="56">
        <v>31</v>
      </c>
      <c r="G78" s="60"/>
    </row>
    <row r="79" spans="1:7" x14ac:dyDescent="0.3">
      <c r="A79" s="55" t="s">
        <v>49</v>
      </c>
      <c r="B79" s="56">
        <v>24</v>
      </c>
      <c r="C79" s="56">
        <v>25</v>
      </c>
      <c r="D79" s="56">
        <v>31</v>
      </c>
      <c r="E79" s="56">
        <v>30</v>
      </c>
      <c r="F79" s="56">
        <v>30</v>
      </c>
      <c r="G79" s="60"/>
    </row>
    <row r="80" spans="1:7" x14ac:dyDescent="0.3">
      <c r="A80" s="55" t="s">
        <v>105</v>
      </c>
      <c r="B80" s="56">
        <v>28</v>
      </c>
      <c r="C80" s="56">
        <v>28</v>
      </c>
      <c r="D80" s="56">
        <v>30</v>
      </c>
      <c r="E80" s="56">
        <v>33</v>
      </c>
      <c r="F80" s="56">
        <v>30</v>
      </c>
      <c r="G80" s="60"/>
    </row>
    <row r="81" spans="1:7" x14ac:dyDescent="0.3">
      <c r="A81" s="55" t="s">
        <v>106</v>
      </c>
      <c r="B81" s="56">
        <v>24</v>
      </c>
      <c r="C81" s="56">
        <v>23</v>
      </c>
      <c r="D81" s="56">
        <v>28</v>
      </c>
      <c r="E81" s="56">
        <v>30</v>
      </c>
      <c r="F81" s="56">
        <v>28</v>
      </c>
      <c r="G81" s="60"/>
    </row>
    <row r="82" spans="1:7" x14ac:dyDescent="0.3">
      <c r="A82" s="55" t="s">
        <v>107</v>
      </c>
      <c r="B82" s="56">
        <v>10</v>
      </c>
      <c r="C82" s="56">
        <v>15</v>
      </c>
      <c r="D82" s="56">
        <v>17</v>
      </c>
      <c r="E82" s="56">
        <v>22</v>
      </c>
      <c r="F82" s="56">
        <v>28</v>
      </c>
      <c r="G82" s="60"/>
    </row>
    <row r="83" spans="1:7" x14ac:dyDescent="0.3">
      <c r="A83" s="55" t="s">
        <v>108</v>
      </c>
      <c r="B83" s="56">
        <v>19</v>
      </c>
      <c r="C83" s="56">
        <v>22</v>
      </c>
      <c r="D83" s="56">
        <v>23</v>
      </c>
      <c r="E83" s="56">
        <v>25</v>
      </c>
      <c r="F83" s="56">
        <v>28</v>
      </c>
      <c r="G83" s="60"/>
    </row>
    <row r="84" spans="1:7" x14ac:dyDescent="0.3">
      <c r="A84" s="55" t="s">
        <v>109</v>
      </c>
      <c r="B84" s="56">
        <v>13</v>
      </c>
      <c r="C84" s="56">
        <v>17</v>
      </c>
      <c r="D84" s="56">
        <v>22</v>
      </c>
      <c r="E84" s="56">
        <v>21</v>
      </c>
      <c r="F84" s="56">
        <v>26</v>
      </c>
      <c r="G84" s="60"/>
    </row>
    <row r="85" spans="1:7" x14ac:dyDescent="0.3">
      <c r="A85" s="55" t="s">
        <v>110</v>
      </c>
      <c r="B85" s="56">
        <v>19</v>
      </c>
      <c r="C85" s="56">
        <v>28</v>
      </c>
      <c r="D85" s="56" t="s">
        <v>31</v>
      </c>
      <c r="E85" s="56">
        <v>29</v>
      </c>
      <c r="F85" s="56">
        <v>26</v>
      </c>
      <c r="G85" s="60"/>
    </row>
    <row r="86" spans="1:7" x14ac:dyDescent="0.3">
      <c r="A86" s="55" t="s">
        <v>111</v>
      </c>
      <c r="B86" s="56">
        <v>10</v>
      </c>
      <c r="C86" s="56">
        <v>8</v>
      </c>
      <c r="D86" s="56">
        <v>10</v>
      </c>
      <c r="E86" s="56">
        <v>16</v>
      </c>
      <c r="F86" s="56">
        <v>25</v>
      </c>
      <c r="G86" s="60"/>
    </row>
    <row r="87" spans="1:7" x14ac:dyDescent="0.3">
      <c r="A87" s="55" t="s">
        <v>112</v>
      </c>
      <c r="B87" s="56">
        <v>20</v>
      </c>
      <c r="C87" s="56">
        <v>20</v>
      </c>
      <c r="D87" s="56">
        <v>27</v>
      </c>
      <c r="E87" s="56">
        <v>25</v>
      </c>
      <c r="F87" s="56">
        <v>23</v>
      </c>
      <c r="G87" s="60"/>
    </row>
    <row r="88" spans="1:7" x14ac:dyDescent="0.3">
      <c r="A88" s="55" t="s">
        <v>113</v>
      </c>
      <c r="B88" s="56">
        <v>9</v>
      </c>
      <c r="C88" s="56">
        <v>11</v>
      </c>
      <c r="D88" s="56">
        <v>12</v>
      </c>
      <c r="E88" s="56">
        <v>17</v>
      </c>
      <c r="F88" s="56">
        <v>19</v>
      </c>
      <c r="G88" s="60"/>
    </row>
    <row r="89" spans="1:7" x14ac:dyDescent="0.3">
      <c r="A89" s="55" t="s">
        <v>114</v>
      </c>
      <c r="B89" s="56">
        <v>20</v>
      </c>
      <c r="C89" s="56">
        <v>15</v>
      </c>
      <c r="D89" s="56">
        <v>21</v>
      </c>
      <c r="E89" s="56">
        <v>22</v>
      </c>
      <c r="F89" s="56">
        <v>17</v>
      </c>
      <c r="G89" s="60"/>
    </row>
    <row r="90" spans="1:7" x14ac:dyDescent="0.3">
      <c r="A90" s="55" t="s">
        <v>115</v>
      </c>
      <c r="B90" s="56">
        <v>9</v>
      </c>
      <c r="C90" s="56">
        <v>13</v>
      </c>
      <c r="D90" s="56">
        <v>16</v>
      </c>
      <c r="E90" s="56">
        <v>16</v>
      </c>
      <c r="F90" s="56">
        <v>14</v>
      </c>
      <c r="G90" s="60"/>
    </row>
  </sheetData>
  <mergeCells count="8">
    <mergeCell ref="A10:L10"/>
    <mergeCell ref="A33:L33"/>
    <mergeCell ref="A54:L54"/>
    <mergeCell ref="B1:L1"/>
    <mergeCell ref="B2:L2"/>
    <mergeCell ref="B3:L3"/>
    <mergeCell ref="B4:L4"/>
    <mergeCell ref="B5:L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7BDDC-C0D1-441D-9F12-4A56512814C0}">
  <dimension ref="A1:S87"/>
  <sheetViews>
    <sheetView workbookViewId="0"/>
  </sheetViews>
  <sheetFormatPr defaultRowHeight="14.4" x14ac:dyDescent="0.3"/>
  <cols>
    <col min="1" max="1" width="27.44140625" bestFit="1" customWidth="1"/>
    <col min="2" max="12" width="11.44140625" customWidth="1"/>
  </cols>
  <sheetData>
    <row r="1" spans="1:19" ht="15" customHeight="1" thickBot="1" x14ac:dyDescent="0.35">
      <c r="A1" s="5" t="s">
        <v>4</v>
      </c>
      <c r="B1" s="86" t="s">
        <v>3</v>
      </c>
      <c r="C1" s="82"/>
      <c r="D1" s="82"/>
      <c r="E1" s="82"/>
      <c r="F1" s="82"/>
      <c r="G1" s="82"/>
      <c r="H1" s="82"/>
      <c r="I1" s="82"/>
      <c r="J1" s="82"/>
      <c r="K1" s="82"/>
      <c r="L1" s="82"/>
      <c r="M1" s="65"/>
      <c r="N1" s="66"/>
      <c r="O1" s="66"/>
      <c r="P1" s="66"/>
      <c r="Q1" s="66"/>
      <c r="R1" s="66"/>
      <c r="S1" s="66"/>
    </row>
    <row r="2" spans="1:19" ht="48" customHeight="1" thickBot="1" x14ac:dyDescent="0.35">
      <c r="A2" s="5" t="s">
        <v>5</v>
      </c>
      <c r="B2" s="80" t="s">
        <v>308</v>
      </c>
      <c r="C2" s="87"/>
      <c r="D2" s="87"/>
      <c r="E2" s="87"/>
      <c r="F2" s="87"/>
      <c r="G2" s="87"/>
      <c r="H2" s="87"/>
      <c r="I2" s="87"/>
      <c r="J2" s="87"/>
      <c r="K2" s="87"/>
      <c r="L2" s="87"/>
      <c r="M2" s="65"/>
      <c r="N2" s="66"/>
      <c r="O2" s="66"/>
      <c r="P2" s="66"/>
      <c r="Q2" s="66"/>
      <c r="R2" s="66"/>
      <c r="S2" s="66"/>
    </row>
    <row r="3" spans="1:19" ht="15" customHeight="1" thickBot="1" x14ac:dyDescent="0.35">
      <c r="A3" s="5" t="s">
        <v>6</v>
      </c>
      <c r="B3" s="80" t="s">
        <v>9</v>
      </c>
      <c r="C3" s="87"/>
      <c r="D3" s="87"/>
      <c r="E3" s="87"/>
      <c r="F3" s="87"/>
      <c r="G3" s="87"/>
      <c r="H3" s="87"/>
      <c r="I3" s="87"/>
      <c r="J3" s="87"/>
      <c r="K3" s="87"/>
      <c r="L3" s="87"/>
      <c r="M3" s="65"/>
      <c r="N3" s="66"/>
      <c r="O3" s="66"/>
      <c r="P3" s="66"/>
      <c r="Q3" s="66"/>
      <c r="R3" s="66"/>
      <c r="S3" s="66"/>
    </row>
    <row r="4" spans="1:19" ht="15" customHeight="1" thickBot="1" x14ac:dyDescent="0.35">
      <c r="A4" s="5" t="s">
        <v>8</v>
      </c>
      <c r="B4" s="80" t="s">
        <v>19</v>
      </c>
      <c r="C4" s="87"/>
      <c r="D4" s="87"/>
      <c r="E4" s="87"/>
      <c r="F4" s="87"/>
      <c r="G4" s="87"/>
      <c r="H4" s="87"/>
      <c r="I4" s="87"/>
      <c r="J4" s="87"/>
      <c r="K4" s="87"/>
      <c r="L4" s="87"/>
      <c r="M4" s="65"/>
      <c r="N4" s="66"/>
      <c r="O4" s="66"/>
      <c r="P4" s="66"/>
      <c r="Q4" s="66"/>
      <c r="R4" s="66"/>
      <c r="S4" s="66"/>
    </row>
    <row r="5" spans="1:19" ht="15" customHeight="1" thickBot="1" x14ac:dyDescent="0.35">
      <c r="A5" s="5" t="s">
        <v>16</v>
      </c>
      <c r="B5" s="80" t="s">
        <v>234</v>
      </c>
      <c r="C5" s="87"/>
      <c r="D5" s="87"/>
      <c r="E5" s="87"/>
      <c r="F5" s="87"/>
      <c r="G5" s="87"/>
      <c r="H5" s="87"/>
      <c r="I5" s="87"/>
      <c r="J5" s="87"/>
      <c r="K5" s="87"/>
      <c r="L5" s="87"/>
      <c r="M5" s="65"/>
      <c r="N5" s="66"/>
      <c r="O5" s="66"/>
      <c r="P5" s="66"/>
      <c r="Q5" s="66"/>
      <c r="R5" s="66"/>
      <c r="S5" s="66"/>
    </row>
    <row r="7" spans="1:19" x14ac:dyDescent="0.3">
      <c r="A7" s="46" t="s">
        <v>222</v>
      </c>
    </row>
    <row r="8" spans="1:19" x14ac:dyDescent="0.3">
      <c r="A8" s="46" t="s">
        <v>121</v>
      </c>
    </row>
    <row r="10" spans="1:19" ht="45" customHeight="1" x14ac:dyDescent="0.3">
      <c r="A10" s="82" t="s">
        <v>224</v>
      </c>
      <c r="B10" s="82"/>
      <c r="C10" s="82"/>
      <c r="D10" s="82"/>
      <c r="E10" s="82"/>
      <c r="F10" s="82"/>
      <c r="G10" s="82"/>
      <c r="H10" s="82"/>
      <c r="I10" s="82"/>
      <c r="J10" s="82"/>
      <c r="K10" s="82"/>
      <c r="L10" s="82"/>
    </row>
    <row r="12" spans="1:19" x14ac:dyDescent="0.3">
      <c r="A12" s="55"/>
      <c r="B12" s="53" t="s">
        <v>227</v>
      </c>
    </row>
    <row r="13" spans="1:19" x14ac:dyDescent="0.3">
      <c r="A13" s="55">
        <v>2014</v>
      </c>
      <c r="B13" s="56">
        <v>40.266639999999995</v>
      </c>
    </row>
    <row r="14" spans="1:19" x14ac:dyDescent="0.3">
      <c r="A14" s="55">
        <v>2015</v>
      </c>
      <c r="B14" s="56">
        <v>42.83502</v>
      </c>
    </row>
    <row r="15" spans="1:19" x14ac:dyDescent="0.3">
      <c r="A15" s="55">
        <v>2016</v>
      </c>
      <c r="B15" s="56"/>
    </row>
    <row r="16" spans="1:19" x14ac:dyDescent="0.3">
      <c r="A16" s="55">
        <v>2017</v>
      </c>
      <c r="B16" s="56">
        <v>47.538550000000001</v>
      </c>
    </row>
    <row r="17" spans="1:12" x14ac:dyDescent="0.3">
      <c r="A17" s="55">
        <v>2018</v>
      </c>
      <c r="B17" s="56"/>
    </row>
    <row r="18" spans="1:12" x14ac:dyDescent="0.3">
      <c r="A18" s="55">
        <v>2019</v>
      </c>
      <c r="B18" s="56">
        <v>49.730990000000006</v>
      </c>
    </row>
    <row r="28" spans="1:12" x14ac:dyDescent="0.3">
      <c r="A28" s="46" t="s">
        <v>223</v>
      </c>
    </row>
    <row r="29" spans="1:12" x14ac:dyDescent="0.3">
      <c r="A29" s="46" t="s">
        <v>123</v>
      </c>
    </row>
    <row r="31" spans="1:12" ht="52.8" customHeight="1" x14ac:dyDescent="0.3">
      <c r="A31" s="82" t="s">
        <v>225</v>
      </c>
      <c r="B31" s="82"/>
      <c r="C31" s="82"/>
      <c r="D31" s="82"/>
      <c r="E31" s="82"/>
      <c r="F31" s="82"/>
      <c r="G31" s="82"/>
      <c r="H31" s="82"/>
      <c r="I31" s="82"/>
      <c r="J31" s="82"/>
      <c r="K31" s="82"/>
      <c r="L31" s="82"/>
    </row>
    <row r="33" spans="1:6" x14ac:dyDescent="0.3">
      <c r="A33" s="55"/>
      <c r="B33" s="53" t="s">
        <v>136</v>
      </c>
      <c r="C33" s="53" t="s">
        <v>88</v>
      </c>
      <c r="D33" s="53" t="s">
        <v>89</v>
      </c>
      <c r="E33" s="53" t="s">
        <v>90</v>
      </c>
      <c r="F33" s="53" t="s">
        <v>64</v>
      </c>
    </row>
    <row r="34" spans="1:6" x14ac:dyDescent="0.3">
      <c r="A34" s="55">
        <v>2014</v>
      </c>
      <c r="B34" s="54"/>
      <c r="C34" s="56">
        <v>24.205880000000001</v>
      </c>
      <c r="D34" s="56">
        <v>36.965260000000001</v>
      </c>
      <c r="E34" s="56">
        <v>52.864409999999992</v>
      </c>
      <c r="F34" s="56">
        <v>72.499300000000005</v>
      </c>
    </row>
    <row r="35" spans="1:6" x14ac:dyDescent="0.3">
      <c r="A35" s="55">
        <v>2015</v>
      </c>
      <c r="B35" s="54"/>
      <c r="C35" s="56">
        <v>30.87556</v>
      </c>
      <c r="D35" s="56">
        <v>39.279560000000004</v>
      </c>
      <c r="E35" s="56">
        <v>56.547250000000005</v>
      </c>
      <c r="F35" s="56">
        <v>78.322280000000006</v>
      </c>
    </row>
    <row r="36" spans="1:6" x14ac:dyDescent="0.3">
      <c r="A36" s="55">
        <v>2017</v>
      </c>
      <c r="B36" s="54"/>
      <c r="C36" s="56">
        <v>32.025039999999997</v>
      </c>
      <c r="D36" s="56">
        <v>44.327210000000001</v>
      </c>
      <c r="E36" s="56">
        <v>59.81082</v>
      </c>
      <c r="F36" s="56">
        <v>80.138559999999998</v>
      </c>
    </row>
    <row r="37" spans="1:6" x14ac:dyDescent="0.3">
      <c r="A37" s="55">
        <v>2019</v>
      </c>
      <c r="B37" s="56">
        <v>24.287790000000001</v>
      </c>
      <c r="C37" s="56"/>
      <c r="D37" s="56">
        <v>46.296109999999999</v>
      </c>
      <c r="E37" s="56">
        <v>62.553979999999996</v>
      </c>
      <c r="F37" s="56">
        <v>82.686459999999997</v>
      </c>
    </row>
    <row r="38" spans="1:6" x14ac:dyDescent="0.3">
      <c r="D38" s="11"/>
      <c r="E38" s="11"/>
      <c r="F38" s="11"/>
    </row>
    <row r="39" spans="1:6" x14ac:dyDescent="0.3">
      <c r="D39" s="11"/>
      <c r="E39" s="11"/>
      <c r="F39" s="11"/>
    </row>
    <row r="40" spans="1:6" x14ac:dyDescent="0.3">
      <c r="D40" s="11"/>
      <c r="E40" s="11"/>
      <c r="F40" s="11"/>
    </row>
    <row r="41" spans="1:6" x14ac:dyDescent="0.3">
      <c r="D41" s="11"/>
      <c r="E41" s="11"/>
      <c r="F41" s="11"/>
    </row>
    <row r="42" spans="1:6" x14ac:dyDescent="0.3">
      <c r="D42" s="11"/>
      <c r="E42" s="11"/>
      <c r="F42" s="11"/>
    </row>
    <row r="43" spans="1:6" x14ac:dyDescent="0.3">
      <c r="D43" s="11"/>
      <c r="E43" s="11"/>
      <c r="F43" s="11"/>
    </row>
    <row r="44" spans="1:6" x14ac:dyDescent="0.3">
      <c r="D44" s="11"/>
      <c r="E44" s="11"/>
      <c r="F44" s="11"/>
    </row>
    <row r="45" spans="1:6" x14ac:dyDescent="0.3">
      <c r="D45" s="11"/>
      <c r="E45" s="11"/>
      <c r="F45" s="11"/>
    </row>
    <row r="46" spans="1:6" x14ac:dyDescent="0.3">
      <c r="D46" s="11"/>
      <c r="E46" s="11"/>
      <c r="F46" s="11"/>
    </row>
    <row r="47" spans="1:6" x14ac:dyDescent="0.3">
      <c r="D47" s="11"/>
      <c r="E47" s="11"/>
      <c r="F47" s="11"/>
    </row>
    <row r="48" spans="1:6" x14ac:dyDescent="0.3">
      <c r="D48" s="11"/>
      <c r="E48" s="11"/>
      <c r="F48" s="11"/>
    </row>
    <row r="49" spans="1:12" x14ac:dyDescent="0.3">
      <c r="A49" s="46" t="s">
        <v>288</v>
      </c>
    </row>
    <row r="50" spans="1:12" x14ac:dyDescent="0.3">
      <c r="A50" s="46" t="s">
        <v>125</v>
      </c>
    </row>
    <row r="52" spans="1:12" ht="44.4" customHeight="1" x14ac:dyDescent="0.3">
      <c r="A52" s="82" t="s">
        <v>228</v>
      </c>
      <c r="B52" s="82"/>
      <c r="C52" s="82"/>
      <c r="D52" s="82"/>
      <c r="E52" s="82"/>
      <c r="F52" s="82"/>
      <c r="G52" s="82"/>
      <c r="H52" s="82"/>
      <c r="I52" s="82"/>
      <c r="J52" s="82"/>
      <c r="K52" s="82"/>
      <c r="L52" s="82"/>
    </row>
    <row r="53" spans="1:12" x14ac:dyDescent="0.3">
      <c r="A53" s="12"/>
      <c r="B53" s="12"/>
      <c r="C53" s="12"/>
      <c r="D53" s="12"/>
      <c r="E53" s="12"/>
      <c r="F53" s="12"/>
      <c r="G53" s="12"/>
      <c r="H53" s="12"/>
      <c r="I53" s="12"/>
      <c r="J53" s="12"/>
      <c r="K53" s="12"/>
      <c r="L53" s="12"/>
    </row>
    <row r="54" spans="1:12" x14ac:dyDescent="0.3">
      <c r="A54" s="55"/>
      <c r="B54" s="53">
        <v>2017</v>
      </c>
      <c r="C54" s="58">
        <v>2019</v>
      </c>
    </row>
    <row r="55" spans="1:12" x14ac:dyDescent="0.3">
      <c r="A55" s="55" t="s">
        <v>83</v>
      </c>
      <c r="B55" s="56">
        <v>47.538550000000001</v>
      </c>
      <c r="C55" s="59">
        <v>49.730990000000006</v>
      </c>
    </row>
    <row r="56" spans="1:12" x14ac:dyDescent="0.3">
      <c r="A56" s="55" t="s">
        <v>84</v>
      </c>
      <c r="B56" s="56">
        <v>45.077120000000001</v>
      </c>
      <c r="C56" s="59">
        <v>47.570549999999997</v>
      </c>
    </row>
    <row r="57" spans="1:12" x14ac:dyDescent="0.3">
      <c r="A57" s="55" t="s">
        <v>85</v>
      </c>
      <c r="B57" s="56">
        <v>31.104979999999998</v>
      </c>
      <c r="C57" s="59">
        <v>36.944719999999997</v>
      </c>
    </row>
    <row r="58" spans="1:12" x14ac:dyDescent="0.3">
      <c r="A58" s="55"/>
      <c r="B58" s="56"/>
      <c r="C58" s="59"/>
    </row>
    <row r="59" spans="1:12" x14ac:dyDescent="0.3">
      <c r="A59" s="55" t="s">
        <v>98</v>
      </c>
      <c r="B59" s="56">
        <v>47</v>
      </c>
      <c r="C59" s="59"/>
    </row>
    <row r="60" spans="1:12" x14ac:dyDescent="0.3">
      <c r="A60" s="55" t="s">
        <v>92</v>
      </c>
      <c r="B60" s="56">
        <v>47</v>
      </c>
      <c r="C60" s="59"/>
    </row>
    <row r="61" spans="1:12" x14ac:dyDescent="0.3">
      <c r="A61" s="55" t="s">
        <v>91</v>
      </c>
      <c r="B61" s="56">
        <v>43.239629999999998</v>
      </c>
      <c r="C61" s="59">
        <v>46.389139999999998</v>
      </c>
    </row>
    <row r="62" spans="1:12" x14ac:dyDescent="0.3">
      <c r="A62" s="55" t="s">
        <v>97</v>
      </c>
      <c r="B62" s="56">
        <v>43</v>
      </c>
      <c r="C62" s="60"/>
    </row>
    <row r="63" spans="1:12" x14ac:dyDescent="0.3">
      <c r="A63" s="55" t="s">
        <v>44</v>
      </c>
      <c r="B63" s="56">
        <v>42</v>
      </c>
      <c r="C63" s="60"/>
    </row>
    <row r="64" spans="1:12" x14ac:dyDescent="0.3">
      <c r="A64" s="55" t="s">
        <v>95</v>
      </c>
      <c r="B64" s="56">
        <v>39</v>
      </c>
      <c r="C64" s="60"/>
    </row>
    <row r="65" spans="1:3" x14ac:dyDescent="0.3">
      <c r="A65" s="55" t="s">
        <v>57</v>
      </c>
      <c r="B65" s="56">
        <v>39</v>
      </c>
      <c r="C65" s="60"/>
    </row>
    <row r="66" spans="1:3" x14ac:dyDescent="0.3">
      <c r="A66" s="55" t="s">
        <v>94</v>
      </c>
      <c r="B66" s="56">
        <v>37</v>
      </c>
      <c r="C66" s="60"/>
    </row>
    <row r="67" spans="1:3" x14ac:dyDescent="0.3">
      <c r="A67" s="55" t="s">
        <v>96</v>
      </c>
      <c r="B67" s="56">
        <v>36</v>
      </c>
      <c r="C67" s="60"/>
    </row>
    <row r="68" spans="1:3" x14ac:dyDescent="0.3">
      <c r="A68" s="55" t="s">
        <v>104</v>
      </c>
      <c r="B68" s="56">
        <v>35</v>
      </c>
      <c r="C68" s="60"/>
    </row>
    <row r="69" spans="1:3" x14ac:dyDescent="0.3">
      <c r="A69" s="55" t="s">
        <v>86</v>
      </c>
      <c r="B69" s="56">
        <v>33</v>
      </c>
      <c r="C69" s="60"/>
    </row>
    <row r="70" spans="1:3" x14ac:dyDescent="0.3">
      <c r="A70" s="55" t="s">
        <v>108</v>
      </c>
      <c r="B70" s="56">
        <v>33</v>
      </c>
      <c r="C70" s="60"/>
    </row>
    <row r="71" spans="1:3" x14ac:dyDescent="0.3">
      <c r="A71" s="55" t="s">
        <v>93</v>
      </c>
      <c r="B71" s="56">
        <v>33</v>
      </c>
      <c r="C71" s="60"/>
    </row>
    <row r="72" spans="1:3" x14ac:dyDescent="0.3">
      <c r="A72" s="55" t="s">
        <v>124</v>
      </c>
      <c r="B72" s="56">
        <v>32</v>
      </c>
      <c r="C72" s="60"/>
    </row>
    <row r="73" spans="1:3" x14ac:dyDescent="0.3">
      <c r="A73" s="55" t="s">
        <v>102</v>
      </c>
      <c r="B73" s="56">
        <v>31</v>
      </c>
      <c r="C73" s="60"/>
    </row>
    <row r="74" spans="1:3" x14ac:dyDescent="0.3">
      <c r="A74" s="55" t="s">
        <v>99</v>
      </c>
      <c r="B74" s="56">
        <v>28</v>
      </c>
      <c r="C74" s="60"/>
    </row>
    <row r="75" spans="1:3" x14ac:dyDescent="0.3">
      <c r="A75" s="55" t="s">
        <v>49</v>
      </c>
      <c r="B75" s="56">
        <v>27</v>
      </c>
      <c r="C75" s="60"/>
    </row>
    <row r="76" spans="1:3" x14ac:dyDescent="0.3">
      <c r="A76" s="55" t="s">
        <v>105</v>
      </c>
      <c r="B76" s="56">
        <v>25</v>
      </c>
      <c r="C76" s="60"/>
    </row>
    <row r="77" spans="1:3" x14ac:dyDescent="0.3">
      <c r="A77" s="55" t="s">
        <v>107</v>
      </c>
      <c r="B77" s="56">
        <v>24</v>
      </c>
      <c r="C77" s="60"/>
    </row>
    <row r="78" spans="1:3" x14ac:dyDescent="0.3">
      <c r="A78" s="55" t="s">
        <v>53</v>
      </c>
      <c r="B78" s="56">
        <v>24</v>
      </c>
      <c r="C78" s="60"/>
    </row>
    <row r="79" spans="1:3" x14ac:dyDescent="0.3">
      <c r="A79" s="55" t="s">
        <v>103</v>
      </c>
      <c r="B79" s="56">
        <v>24</v>
      </c>
      <c r="C79" s="60"/>
    </row>
    <row r="80" spans="1:3" x14ac:dyDescent="0.3">
      <c r="A80" s="55" t="s">
        <v>109</v>
      </c>
      <c r="B80" s="56">
        <v>23</v>
      </c>
      <c r="C80" s="60"/>
    </row>
    <row r="81" spans="1:3" x14ac:dyDescent="0.3">
      <c r="A81" s="55" t="s">
        <v>100</v>
      </c>
      <c r="B81" s="56">
        <v>20</v>
      </c>
      <c r="C81" s="60"/>
    </row>
    <row r="82" spans="1:3" x14ac:dyDescent="0.3">
      <c r="A82" s="55" t="s">
        <v>110</v>
      </c>
      <c r="B82" s="56">
        <v>20</v>
      </c>
      <c r="C82" s="60"/>
    </row>
    <row r="83" spans="1:3" x14ac:dyDescent="0.3">
      <c r="A83" s="55" t="s">
        <v>112</v>
      </c>
      <c r="B83" s="56">
        <v>19</v>
      </c>
      <c r="C83" s="60"/>
    </row>
    <row r="84" spans="1:3" x14ac:dyDescent="0.3">
      <c r="A84" s="55" t="s">
        <v>106</v>
      </c>
      <c r="B84" s="56">
        <v>19</v>
      </c>
      <c r="C84" s="60"/>
    </row>
    <row r="85" spans="1:3" x14ac:dyDescent="0.3">
      <c r="A85" s="55" t="s">
        <v>111</v>
      </c>
      <c r="B85" s="56">
        <v>17</v>
      </c>
      <c r="C85" s="60"/>
    </row>
    <row r="86" spans="1:3" x14ac:dyDescent="0.3">
      <c r="A86" s="55" t="s">
        <v>115</v>
      </c>
      <c r="B86" s="56">
        <v>14</v>
      </c>
      <c r="C86" s="60"/>
    </row>
    <row r="87" spans="1:3" x14ac:dyDescent="0.3">
      <c r="A87" s="55" t="s">
        <v>114</v>
      </c>
      <c r="B87" s="56">
        <v>14</v>
      </c>
      <c r="C87" s="60"/>
    </row>
  </sheetData>
  <mergeCells count="8">
    <mergeCell ref="B5:L5"/>
    <mergeCell ref="A10:L10"/>
    <mergeCell ref="A31:L31"/>
    <mergeCell ref="A52:L52"/>
    <mergeCell ref="B1:L1"/>
    <mergeCell ref="B2:L2"/>
    <mergeCell ref="B3:L3"/>
    <mergeCell ref="B4:L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23C6-E0B5-41EF-A686-B29887E20B59}">
  <dimension ref="A1:S110"/>
  <sheetViews>
    <sheetView workbookViewId="0"/>
  </sheetViews>
  <sheetFormatPr defaultRowHeight="14.4" x14ac:dyDescent="0.3"/>
  <cols>
    <col min="1" max="1" width="32.109375" customWidth="1"/>
    <col min="2" max="12" width="11.44140625" customWidth="1"/>
    <col min="15" max="15" width="14" customWidth="1"/>
  </cols>
  <sheetData>
    <row r="1" spans="1:19" ht="33.6" customHeight="1" thickBot="1" x14ac:dyDescent="0.35">
      <c r="A1" s="5" t="s">
        <v>4</v>
      </c>
      <c r="B1" s="86" t="s">
        <v>13</v>
      </c>
      <c r="C1" s="82"/>
      <c r="D1" s="82"/>
      <c r="E1" s="82"/>
      <c r="F1" s="82"/>
      <c r="G1" s="82"/>
      <c r="H1" s="82"/>
      <c r="I1" s="82"/>
      <c r="J1" s="82"/>
      <c r="K1" s="82"/>
      <c r="L1" s="82"/>
      <c r="M1" s="65"/>
      <c r="N1" s="66"/>
      <c r="O1" s="66"/>
      <c r="P1" s="66"/>
      <c r="Q1" s="66"/>
      <c r="R1" s="66"/>
      <c r="S1" s="66"/>
    </row>
    <row r="2" spans="1:19" ht="141.6" customHeight="1" thickBot="1" x14ac:dyDescent="0.35">
      <c r="A2" s="5" t="s">
        <v>5</v>
      </c>
      <c r="B2" s="88" t="s">
        <v>289</v>
      </c>
      <c r="C2" s="87"/>
      <c r="D2" s="87"/>
      <c r="E2" s="87"/>
      <c r="F2" s="87"/>
      <c r="G2" s="87"/>
      <c r="H2" s="87"/>
      <c r="I2" s="87"/>
      <c r="J2" s="87"/>
      <c r="K2" s="87"/>
      <c r="L2" s="87"/>
      <c r="M2" s="65"/>
      <c r="N2" s="66"/>
      <c r="O2" s="66"/>
      <c r="P2" s="66"/>
      <c r="Q2" s="66"/>
      <c r="R2" s="66"/>
      <c r="S2" s="66"/>
    </row>
    <row r="3" spans="1:19" ht="15" customHeight="1" thickBot="1" x14ac:dyDescent="0.35">
      <c r="A3" s="5" t="s">
        <v>6</v>
      </c>
      <c r="B3" s="80" t="s">
        <v>9</v>
      </c>
      <c r="C3" s="87"/>
      <c r="D3" s="87"/>
      <c r="E3" s="87"/>
      <c r="F3" s="87"/>
      <c r="G3" s="87"/>
      <c r="H3" s="87"/>
      <c r="I3" s="87"/>
      <c r="J3" s="87"/>
      <c r="K3" s="87"/>
      <c r="L3" s="87"/>
      <c r="M3" s="65"/>
      <c r="N3" s="66"/>
      <c r="O3" s="66"/>
      <c r="P3" s="66"/>
      <c r="Q3" s="66"/>
      <c r="R3" s="66"/>
      <c r="S3" s="66"/>
    </row>
    <row r="4" spans="1:19" ht="15" customHeight="1" thickBot="1" x14ac:dyDescent="0.35">
      <c r="A4" s="5" t="s">
        <v>8</v>
      </c>
      <c r="B4" s="80" t="s">
        <v>20</v>
      </c>
      <c r="C4" s="87"/>
      <c r="D4" s="87"/>
      <c r="E4" s="87"/>
      <c r="F4" s="87"/>
      <c r="G4" s="87"/>
      <c r="H4" s="87"/>
      <c r="I4" s="87"/>
      <c r="J4" s="87"/>
      <c r="K4" s="87"/>
      <c r="L4" s="87"/>
      <c r="M4" s="65"/>
      <c r="N4" s="66"/>
      <c r="O4" s="66"/>
      <c r="P4" s="66"/>
      <c r="Q4" s="66"/>
      <c r="R4" s="66"/>
      <c r="S4" s="66"/>
    </row>
    <row r="5" spans="1:19" ht="15" customHeight="1" thickBot="1" x14ac:dyDescent="0.35">
      <c r="A5" s="5" t="s">
        <v>16</v>
      </c>
      <c r="B5" s="80" t="s">
        <v>236</v>
      </c>
      <c r="C5" s="87"/>
      <c r="D5" s="87"/>
      <c r="E5" s="87"/>
      <c r="F5" s="87"/>
      <c r="G5" s="87"/>
      <c r="H5" s="87"/>
      <c r="I5" s="87"/>
      <c r="J5" s="87"/>
      <c r="K5" s="87"/>
      <c r="L5" s="87"/>
      <c r="M5" s="65"/>
      <c r="N5" s="66"/>
      <c r="O5" s="66"/>
      <c r="P5" s="66"/>
      <c r="Q5" s="66"/>
      <c r="R5" s="66"/>
      <c r="S5" s="66"/>
    </row>
    <row r="6" spans="1:19" ht="69.599999999999994" customHeight="1" x14ac:dyDescent="0.3">
      <c r="A6" s="8" t="s">
        <v>26</v>
      </c>
      <c r="B6" s="80" t="s">
        <v>27</v>
      </c>
      <c r="C6" s="87"/>
      <c r="D6" s="87"/>
      <c r="E6" s="87"/>
      <c r="F6" s="87"/>
      <c r="G6" s="87"/>
      <c r="H6" s="87"/>
      <c r="I6" s="87"/>
      <c r="J6" s="87"/>
      <c r="K6" s="87"/>
      <c r="L6" s="87"/>
      <c r="M6" s="65"/>
      <c r="N6" s="66"/>
      <c r="O6" s="66"/>
      <c r="P6" s="66"/>
      <c r="Q6" s="66"/>
      <c r="R6" s="66"/>
      <c r="S6" s="66"/>
    </row>
    <row r="7" spans="1:19" x14ac:dyDescent="0.3">
      <c r="B7" s="9"/>
      <c r="C7" s="10"/>
      <c r="D7" s="10"/>
      <c r="E7" s="10"/>
      <c r="F7" s="10"/>
      <c r="G7" s="10"/>
      <c r="H7" s="10"/>
      <c r="I7" s="10"/>
      <c r="J7" s="10"/>
      <c r="K7" s="10"/>
      <c r="L7" s="10"/>
      <c r="M7" s="10"/>
      <c r="N7" s="10"/>
      <c r="O7" s="10"/>
      <c r="P7" s="10"/>
      <c r="Q7" s="10"/>
      <c r="R7" s="10"/>
      <c r="S7" s="10"/>
    </row>
    <row r="8" spans="1:19" x14ac:dyDescent="0.3">
      <c r="A8" s="46" t="s">
        <v>230</v>
      </c>
    </row>
    <row r="9" spans="1:19" x14ac:dyDescent="0.3">
      <c r="A9" s="46" t="s">
        <v>126</v>
      </c>
    </row>
    <row r="10" spans="1:19" x14ac:dyDescent="0.3">
      <c r="A10" s="46"/>
    </row>
    <row r="11" spans="1:19" ht="36" customHeight="1" x14ac:dyDescent="0.3">
      <c r="A11" s="82" t="s">
        <v>238</v>
      </c>
      <c r="B11" s="82"/>
      <c r="C11" s="82"/>
      <c r="D11" s="82"/>
      <c r="E11" s="82"/>
      <c r="F11" s="82"/>
      <c r="G11" s="82"/>
      <c r="H11" s="82"/>
      <c r="I11" s="82"/>
      <c r="J11" s="82"/>
      <c r="K11" s="82"/>
      <c r="L11" s="82"/>
    </row>
    <row r="13" spans="1:19" x14ac:dyDescent="0.3">
      <c r="A13" s="55" t="s">
        <v>127</v>
      </c>
      <c r="B13" s="53" t="s">
        <v>122</v>
      </c>
    </row>
    <row r="14" spans="1:19" x14ac:dyDescent="0.3">
      <c r="A14" s="55" t="s">
        <v>128</v>
      </c>
      <c r="B14" s="56">
        <v>14.60147228758643</v>
      </c>
      <c r="D14" s="52"/>
    </row>
    <row r="15" spans="1:19" x14ac:dyDescent="0.3">
      <c r="A15" s="55" t="s">
        <v>129</v>
      </c>
      <c r="B15" s="56">
        <v>13.247763203761735</v>
      </c>
      <c r="D15" s="52"/>
    </row>
    <row r="16" spans="1:19" x14ac:dyDescent="0.3">
      <c r="A16" s="55" t="s">
        <v>130</v>
      </c>
      <c r="B16" s="56"/>
      <c r="D16" s="52"/>
    </row>
    <row r="17" spans="1:13" x14ac:dyDescent="0.3">
      <c r="A17" s="55" t="s">
        <v>131</v>
      </c>
      <c r="B17" s="56"/>
      <c r="D17" s="52"/>
    </row>
    <row r="18" spans="1:13" x14ac:dyDescent="0.3">
      <c r="A18" s="55" t="s">
        <v>132</v>
      </c>
      <c r="B18" s="56"/>
      <c r="D18" s="52"/>
    </row>
    <row r="19" spans="1:13" x14ac:dyDescent="0.3">
      <c r="A19" s="55" t="s">
        <v>133</v>
      </c>
      <c r="B19" s="56">
        <v>28.331400000000002</v>
      </c>
      <c r="D19" s="52"/>
    </row>
    <row r="20" spans="1:13" x14ac:dyDescent="0.3">
      <c r="A20" s="55" t="s">
        <v>134</v>
      </c>
      <c r="B20" s="56">
        <v>30.755925000000001</v>
      </c>
      <c r="D20" s="52"/>
    </row>
    <row r="21" spans="1:13" x14ac:dyDescent="0.3">
      <c r="A21" s="55" t="s">
        <v>135</v>
      </c>
      <c r="B21" s="56">
        <v>32.143695000000001</v>
      </c>
      <c r="D21" s="52"/>
    </row>
    <row r="22" spans="1:13" x14ac:dyDescent="0.3">
      <c r="A22" s="55" t="s">
        <v>229</v>
      </c>
      <c r="B22" s="56">
        <v>31.453569999999999</v>
      </c>
      <c r="D22" s="52"/>
    </row>
    <row r="23" spans="1:13" x14ac:dyDescent="0.3">
      <c r="D23" s="52"/>
    </row>
    <row r="28" spans="1:13" x14ac:dyDescent="0.3">
      <c r="A28" s="46" t="s">
        <v>231</v>
      </c>
      <c r="K28" s="11"/>
      <c r="L28" s="11"/>
      <c r="M28" s="11"/>
    </row>
    <row r="29" spans="1:13" x14ac:dyDescent="0.3">
      <c r="A29" s="46" t="s">
        <v>140</v>
      </c>
      <c r="K29" s="11"/>
      <c r="L29" s="11"/>
      <c r="M29" s="11"/>
    </row>
    <row r="30" spans="1:13" x14ac:dyDescent="0.3">
      <c r="A30" s="46"/>
      <c r="K30" s="11"/>
      <c r="L30" s="11"/>
      <c r="M30" s="11"/>
    </row>
    <row r="31" spans="1:13" ht="76.2" customHeight="1" x14ac:dyDescent="0.3">
      <c r="A31" s="82" t="s">
        <v>239</v>
      </c>
      <c r="B31" s="82"/>
      <c r="C31" s="82"/>
      <c r="D31" s="82"/>
      <c r="E31" s="82"/>
      <c r="F31" s="82"/>
      <c r="G31" s="82"/>
      <c r="H31" s="82"/>
      <c r="I31" s="82"/>
      <c r="J31" s="82"/>
      <c r="K31" s="82"/>
      <c r="L31" s="82"/>
      <c r="M31" s="11"/>
    </row>
    <row r="32" spans="1:13" x14ac:dyDescent="0.3">
      <c r="K32" s="11"/>
      <c r="L32" s="11"/>
      <c r="M32" s="11"/>
    </row>
    <row r="35" spans="1:5" x14ac:dyDescent="0.3">
      <c r="A35" s="53" t="s">
        <v>137</v>
      </c>
      <c r="B35" s="53" t="s">
        <v>138</v>
      </c>
      <c r="C35" s="53" t="s">
        <v>232</v>
      </c>
    </row>
    <row r="36" spans="1:5" x14ac:dyDescent="0.3">
      <c r="A36" s="55" t="s">
        <v>136</v>
      </c>
      <c r="B36" s="56"/>
      <c r="C36" s="56">
        <v>19.681285000000003</v>
      </c>
    </row>
    <row r="37" spans="1:5" x14ac:dyDescent="0.3">
      <c r="A37" s="55" t="s">
        <v>89</v>
      </c>
      <c r="B37" s="56">
        <v>7.5208063030697865</v>
      </c>
      <c r="C37" s="56">
        <v>9.1100250000000003</v>
      </c>
    </row>
    <row r="38" spans="1:5" x14ac:dyDescent="0.3">
      <c r="A38" s="55" t="s">
        <v>90</v>
      </c>
      <c r="B38" s="56">
        <v>17.00028586536925</v>
      </c>
      <c r="C38" s="56">
        <v>19.680795</v>
      </c>
    </row>
    <row r="39" spans="1:5" x14ac:dyDescent="0.3">
      <c r="A39" s="55" t="s">
        <v>64</v>
      </c>
      <c r="B39" s="56">
        <v>18.48840505221915</v>
      </c>
      <c r="C39" s="56">
        <v>58.598990000000001</v>
      </c>
    </row>
    <row r="45" spans="1:5" x14ac:dyDescent="0.3">
      <c r="B45" s="11"/>
      <c r="C45" s="11"/>
      <c r="D45" s="11"/>
      <c r="E45" s="11"/>
    </row>
    <row r="46" spans="1:5" x14ac:dyDescent="0.3">
      <c r="D46" s="11"/>
      <c r="E46" s="11"/>
    </row>
    <row r="47" spans="1:5" x14ac:dyDescent="0.3">
      <c r="D47" s="11"/>
      <c r="E47" s="11"/>
    </row>
    <row r="48" spans="1:5" x14ac:dyDescent="0.3">
      <c r="D48" s="11"/>
      <c r="E48" s="11"/>
    </row>
    <row r="49" spans="1:12" x14ac:dyDescent="0.3">
      <c r="A49" s="46" t="s">
        <v>233</v>
      </c>
    </row>
    <row r="50" spans="1:12" x14ac:dyDescent="0.3">
      <c r="A50" s="46" t="s">
        <v>141</v>
      </c>
    </row>
    <row r="51" spans="1:12" x14ac:dyDescent="0.3">
      <c r="A51" s="46"/>
    </row>
    <row r="52" spans="1:12" ht="96.6" customHeight="1" x14ac:dyDescent="0.3">
      <c r="A52" s="82" t="s">
        <v>240</v>
      </c>
      <c r="B52" s="82"/>
      <c r="C52" s="82"/>
      <c r="D52" s="82"/>
      <c r="E52" s="82"/>
      <c r="F52" s="82"/>
      <c r="G52" s="82"/>
      <c r="H52" s="82"/>
      <c r="I52" s="82"/>
      <c r="J52" s="82"/>
      <c r="K52" s="82"/>
      <c r="L52" s="82"/>
    </row>
    <row r="56" spans="1:12" ht="24" x14ac:dyDescent="0.3">
      <c r="A56" s="55" t="s">
        <v>127</v>
      </c>
      <c r="B56" s="53" t="s">
        <v>143</v>
      </c>
      <c r="C56" s="53" t="s">
        <v>144</v>
      </c>
      <c r="D56" s="53" t="s">
        <v>142</v>
      </c>
    </row>
    <row r="57" spans="1:12" x14ac:dyDescent="0.3">
      <c r="A57" s="55" t="s">
        <v>145</v>
      </c>
      <c r="B57" s="56">
        <v>2</v>
      </c>
      <c r="C57" s="56">
        <v>9</v>
      </c>
      <c r="D57" s="56">
        <v>17</v>
      </c>
    </row>
    <row r="58" spans="1:12" x14ac:dyDescent="0.3">
      <c r="A58" s="55" t="s">
        <v>146</v>
      </c>
      <c r="B58" s="56">
        <v>2</v>
      </c>
      <c r="C58" s="56">
        <v>10</v>
      </c>
      <c r="D58" s="56">
        <v>18</v>
      </c>
    </row>
    <row r="59" spans="1:12" x14ac:dyDescent="0.3">
      <c r="A59" s="55" t="s">
        <v>139</v>
      </c>
      <c r="B59" s="56">
        <v>2</v>
      </c>
      <c r="C59" s="56">
        <v>10</v>
      </c>
      <c r="D59" s="56">
        <v>19</v>
      </c>
    </row>
    <row r="60" spans="1:12" x14ac:dyDescent="0.3">
      <c r="A60" s="55" t="s">
        <v>232</v>
      </c>
      <c r="B60" s="56">
        <v>2.7655400000000001</v>
      </c>
      <c r="C60" s="56">
        <v>10.156745000000001</v>
      </c>
      <c r="D60" s="56">
        <v>18.531285</v>
      </c>
    </row>
    <row r="62" spans="1:12" x14ac:dyDescent="0.3">
      <c r="B62" s="11"/>
      <c r="C62" s="11"/>
      <c r="D62" s="11"/>
    </row>
    <row r="63" spans="1:12" x14ac:dyDescent="0.3">
      <c r="B63" s="11"/>
      <c r="C63" s="11"/>
      <c r="D63" s="11"/>
    </row>
    <row r="64" spans="1:12" x14ac:dyDescent="0.3">
      <c r="B64" s="11"/>
      <c r="C64" s="11"/>
      <c r="D64" s="11"/>
    </row>
    <row r="65" spans="1:12" x14ac:dyDescent="0.3">
      <c r="B65" s="11"/>
      <c r="C65" s="11"/>
      <c r="D65" s="11"/>
    </row>
    <row r="68" spans="1:12" x14ac:dyDescent="0.3">
      <c r="E68" s="11"/>
    </row>
    <row r="69" spans="1:12" x14ac:dyDescent="0.3">
      <c r="E69" s="11"/>
    </row>
    <row r="70" spans="1:12" x14ac:dyDescent="0.3">
      <c r="A70" s="46" t="s">
        <v>237</v>
      </c>
    </row>
    <row r="71" spans="1:12" x14ac:dyDescent="0.3">
      <c r="A71" s="46" t="s">
        <v>147</v>
      </c>
    </row>
    <row r="72" spans="1:12" x14ac:dyDescent="0.3">
      <c r="A72" s="46"/>
    </row>
    <row r="73" spans="1:12" ht="61.8" customHeight="1" x14ac:dyDescent="0.3">
      <c r="A73" s="82" t="s">
        <v>241</v>
      </c>
      <c r="B73" s="82"/>
      <c r="C73" s="82"/>
      <c r="D73" s="82"/>
      <c r="E73" s="82"/>
      <c r="F73" s="82"/>
      <c r="G73" s="82"/>
      <c r="H73" s="82"/>
      <c r="I73" s="82"/>
      <c r="J73" s="82"/>
      <c r="K73" s="82"/>
      <c r="L73" s="82"/>
    </row>
    <row r="75" spans="1:12" x14ac:dyDescent="0.3">
      <c r="A75" s="53" t="s">
        <v>74</v>
      </c>
      <c r="B75" s="53" t="s">
        <v>139</v>
      </c>
    </row>
    <row r="76" spans="1:12" x14ac:dyDescent="0.3">
      <c r="A76" s="53"/>
      <c r="B76" s="56"/>
    </row>
    <row r="77" spans="1:12" x14ac:dyDescent="0.3">
      <c r="A77" s="55" t="s">
        <v>83</v>
      </c>
      <c r="B77" s="56">
        <v>32.143695000000001</v>
      </c>
    </row>
    <row r="78" spans="1:12" x14ac:dyDescent="0.3">
      <c r="A78" s="55" t="s">
        <v>84</v>
      </c>
      <c r="B78" s="56">
        <v>38.223224999999999</v>
      </c>
    </row>
    <row r="79" spans="1:12" x14ac:dyDescent="0.3">
      <c r="A79" s="55" t="s">
        <v>85</v>
      </c>
      <c r="B79" s="56">
        <v>13.912459999999999</v>
      </c>
    </row>
    <row r="80" spans="1:12" x14ac:dyDescent="0.3">
      <c r="A80" s="55"/>
      <c r="B80" s="56"/>
    </row>
    <row r="81" spans="1:2" x14ac:dyDescent="0.3">
      <c r="A81" s="55" t="s">
        <v>108</v>
      </c>
      <c r="B81" s="56">
        <v>34</v>
      </c>
    </row>
    <row r="82" spans="1:2" x14ac:dyDescent="0.3">
      <c r="A82" s="55" t="s">
        <v>91</v>
      </c>
      <c r="B82" s="56">
        <v>31.9</v>
      </c>
    </row>
    <row r="83" spans="1:2" x14ac:dyDescent="0.3">
      <c r="A83" s="55" t="s">
        <v>106</v>
      </c>
      <c r="B83" s="56">
        <v>30</v>
      </c>
    </row>
    <row r="84" spans="1:2" x14ac:dyDescent="0.3">
      <c r="A84" s="55" t="s">
        <v>96</v>
      </c>
      <c r="B84" s="56">
        <v>23</v>
      </c>
    </row>
    <row r="85" spans="1:2" x14ac:dyDescent="0.3">
      <c r="A85" s="55" t="s">
        <v>115</v>
      </c>
      <c r="B85" s="56">
        <v>21.5</v>
      </c>
    </row>
    <row r="86" spans="1:2" x14ac:dyDescent="0.3">
      <c r="A86" s="55" t="s">
        <v>103</v>
      </c>
      <c r="B86" s="56">
        <v>21.5</v>
      </c>
    </row>
    <row r="87" spans="1:2" x14ac:dyDescent="0.3">
      <c r="A87" s="55" t="s">
        <v>104</v>
      </c>
      <c r="B87" s="56">
        <v>21.5</v>
      </c>
    </row>
    <row r="88" spans="1:2" x14ac:dyDescent="0.3">
      <c r="A88" s="55" t="s">
        <v>57</v>
      </c>
      <c r="B88" s="56">
        <v>21</v>
      </c>
    </row>
    <row r="89" spans="1:2" x14ac:dyDescent="0.3">
      <c r="A89" s="55" t="s">
        <v>99</v>
      </c>
      <c r="B89" s="56">
        <v>20.5</v>
      </c>
    </row>
    <row r="90" spans="1:2" x14ac:dyDescent="0.3">
      <c r="A90" s="55" t="s">
        <v>124</v>
      </c>
      <c r="B90" s="56">
        <v>18.5</v>
      </c>
    </row>
    <row r="91" spans="1:2" x14ac:dyDescent="0.3">
      <c r="A91" s="55" t="s">
        <v>86</v>
      </c>
      <c r="B91" s="56">
        <v>17.5</v>
      </c>
    </row>
    <row r="92" spans="1:2" x14ac:dyDescent="0.3">
      <c r="A92" s="55" t="s">
        <v>98</v>
      </c>
      <c r="B92" s="56">
        <v>17.5</v>
      </c>
    </row>
    <row r="93" spans="1:2" x14ac:dyDescent="0.3">
      <c r="A93" s="55" t="s">
        <v>53</v>
      </c>
      <c r="B93" s="56">
        <v>17</v>
      </c>
    </row>
    <row r="94" spans="1:2" x14ac:dyDescent="0.3">
      <c r="A94" s="55" t="s">
        <v>94</v>
      </c>
      <c r="B94" s="56">
        <v>16.5</v>
      </c>
    </row>
    <row r="95" spans="1:2" x14ac:dyDescent="0.3">
      <c r="A95" s="55" t="s">
        <v>105</v>
      </c>
      <c r="B95" s="56">
        <v>16.5</v>
      </c>
    </row>
    <row r="96" spans="1:2" x14ac:dyDescent="0.3">
      <c r="A96" s="55" t="s">
        <v>107</v>
      </c>
      <c r="B96" s="56">
        <v>15.5</v>
      </c>
    </row>
    <row r="97" spans="1:2" x14ac:dyDescent="0.3">
      <c r="A97" s="55" t="s">
        <v>92</v>
      </c>
      <c r="B97" s="56">
        <v>15</v>
      </c>
    </row>
    <row r="98" spans="1:2" x14ac:dyDescent="0.3">
      <c r="A98" s="55" t="s">
        <v>109</v>
      </c>
      <c r="B98" s="56">
        <v>15</v>
      </c>
    </row>
    <row r="99" spans="1:2" x14ac:dyDescent="0.3">
      <c r="A99" s="55" t="s">
        <v>95</v>
      </c>
      <c r="B99" s="56">
        <v>14.5</v>
      </c>
    </row>
    <row r="100" spans="1:2" x14ac:dyDescent="0.3">
      <c r="A100" s="55" t="s">
        <v>97</v>
      </c>
      <c r="B100" s="56">
        <v>14</v>
      </c>
    </row>
    <row r="101" spans="1:2" x14ac:dyDescent="0.3">
      <c r="A101" s="55" t="s">
        <v>93</v>
      </c>
      <c r="B101" s="56">
        <v>13</v>
      </c>
    </row>
    <row r="102" spans="1:2" x14ac:dyDescent="0.3">
      <c r="A102" s="55" t="s">
        <v>110</v>
      </c>
      <c r="B102" s="56">
        <v>11.5</v>
      </c>
    </row>
    <row r="103" spans="1:2" x14ac:dyDescent="0.3">
      <c r="A103" s="55" t="s">
        <v>102</v>
      </c>
      <c r="B103" s="56">
        <v>10.5</v>
      </c>
    </row>
    <row r="104" spans="1:2" x14ac:dyDescent="0.3">
      <c r="A104" s="55" t="s">
        <v>114</v>
      </c>
      <c r="B104" s="56">
        <v>8.5</v>
      </c>
    </row>
    <row r="105" spans="1:2" x14ac:dyDescent="0.3">
      <c r="A105" s="55" t="s">
        <v>111</v>
      </c>
      <c r="B105" s="56">
        <v>7.5</v>
      </c>
    </row>
    <row r="106" spans="1:2" x14ac:dyDescent="0.3">
      <c r="A106" s="55" t="s">
        <v>112</v>
      </c>
      <c r="B106" s="56">
        <v>5</v>
      </c>
    </row>
    <row r="107" spans="1:2" x14ac:dyDescent="0.3">
      <c r="A107" s="55" t="s">
        <v>44</v>
      </c>
      <c r="B107" s="56">
        <v>4.5</v>
      </c>
    </row>
    <row r="108" spans="1:2" x14ac:dyDescent="0.3">
      <c r="A108" s="55" t="s">
        <v>100</v>
      </c>
      <c r="B108" s="56">
        <v>4</v>
      </c>
    </row>
    <row r="109" spans="1:2" x14ac:dyDescent="0.3">
      <c r="B109" s="56"/>
    </row>
    <row r="110" spans="1:2" x14ac:dyDescent="0.3">
      <c r="B110" s="56"/>
    </row>
  </sheetData>
  <mergeCells count="10">
    <mergeCell ref="B1:L1"/>
    <mergeCell ref="B2:L2"/>
    <mergeCell ref="B3:L3"/>
    <mergeCell ref="B4:L4"/>
    <mergeCell ref="B5:L5"/>
    <mergeCell ref="A11:L11"/>
    <mergeCell ref="A31:L31"/>
    <mergeCell ref="A52:L52"/>
    <mergeCell ref="A73:L73"/>
    <mergeCell ref="B6:L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D1022-6C8F-48BD-9E17-672D5E7EBF07}">
  <dimension ref="A1:S87"/>
  <sheetViews>
    <sheetView workbookViewId="0"/>
  </sheetViews>
  <sheetFormatPr defaultRowHeight="14.4" x14ac:dyDescent="0.3"/>
  <cols>
    <col min="1" max="1" width="27.44140625" bestFit="1" customWidth="1"/>
    <col min="2" max="12" width="11.44140625" customWidth="1"/>
  </cols>
  <sheetData>
    <row r="1" spans="1:19" ht="15" customHeight="1" thickBot="1" x14ac:dyDescent="0.35">
      <c r="A1" s="5" t="s">
        <v>4</v>
      </c>
      <c r="B1" s="86" t="s">
        <v>14</v>
      </c>
      <c r="C1" s="82"/>
      <c r="D1" s="82"/>
      <c r="E1" s="82"/>
      <c r="F1" s="82"/>
      <c r="G1" s="82"/>
      <c r="H1" s="82"/>
      <c r="I1" s="82"/>
      <c r="J1" s="82"/>
      <c r="K1" s="82"/>
      <c r="L1" s="82"/>
      <c r="M1" s="65"/>
      <c r="N1" s="66"/>
      <c r="O1" s="66"/>
      <c r="P1" s="66"/>
      <c r="Q1" s="66"/>
      <c r="R1" s="66"/>
      <c r="S1" s="66"/>
    </row>
    <row r="2" spans="1:19" ht="15" thickBot="1" x14ac:dyDescent="0.35">
      <c r="A2" s="5" t="s">
        <v>5</v>
      </c>
      <c r="B2" s="80" t="s">
        <v>290</v>
      </c>
      <c r="C2" s="81"/>
      <c r="D2" s="81"/>
      <c r="E2" s="81"/>
      <c r="F2" s="81"/>
      <c r="G2" s="81"/>
      <c r="H2" s="81"/>
      <c r="I2" s="81"/>
      <c r="J2" s="81"/>
      <c r="K2" s="81"/>
      <c r="L2" s="81"/>
      <c r="M2" s="65"/>
      <c r="N2" s="66"/>
      <c r="O2" s="66"/>
      <c r="P2" s="66"/>
      <c r="Q2" s="66"/>
      <c r="R2" s="66"/>
      <c r="S2" s="66"/>
    </row>
    <row r="3" spans="1:19" ht="15" customHeight="1" thickBot="1" x14ac:dyDescent="0.35">
      <c r="A3" s="5" t="s">
        <v>6</v>
      </c>
      <c r="B3" s="80" t="s">
        <v>9</v>
      </c>
      <c r="C3" s="81"/>
      <c r="D3" s="81"/>
      <c r="E3" s="81"/>
      <c r="F3" s="81"/>
      <c r="G3" s="81"/>
      <c r="H3" s="81"/>
      <c r="I3" s="81"/>
      <c r="J3" s="81"/>
      <c r="K3" s="81"/>
      <c r="L3" s="81"/>
      <c r="M3" s="65"/>
      <c r="N3" s="66"/>
      <c r="O3" s="66"/>
      <c r="P3" s="66"/>
      <c r="Q3" s="66"/>
      <c r="R3" s="66"/>
      <c r="S3" s="66"/>
    </row>
    <row r="4" spans="1:19" ht="15" customHeight="1" thickBot="1" x14ac:dyDescent="0.35">
      <c r="A4" s="5" t="s">
        <v>8</v>
      </c>
      <c r="B4" s="80" t="s">
        <v>7</v>
      </c>
      <c r="C4" s="81"/>
      <c r="D4" s="81"/>
      <c r="E4" s="81"/>
      <c r="F4" s="81"/>
      <c r="G4" s="81"/>
      <c r="H4" s="81"/>
      <c r="I4" s="81"/>
      <c r="J4" s="81"/>
      <c r="K4" s="81"/>
      <c r="L4" s="81"/>
      <c r="M4" s="65"/>
      <c r="N4" s="66"/>
      <c r="O4" s="66"/>
      <c r="P4" s="66"/>
      <c r="Q4" s="66"/>
      <c r="R4" s="66"/>
      <c r="S4" s="66"/>
    </row>
    <row r="5" spans="1:19" ht="15" customHeight="1" thickBot="1" x14ac:dyDescent="0.35">
      <c r="A5" s="5" t="s">
        <v>16</v>
      </c>
      <c r="B5" s="80" t="s">
        <v>250</v>
      </c>
      <c r="C5" s="81"/>
      <c r="D5" s="81"/>
      <c r="E5" s="81"/>
      <c r="F5" s="81"/>
      <c r="G5" s="81"/>
      <c r="H5" s="81"/>
      <c r="I5" s="81"/>
      <c r="J5" s="81"/>
      <c r="K5" s="81"/>
      <c r="L5" s="81"/>
      <c r="M5" s="65"/>
      <c r="N5" s="66"/>
      <c r="O5" s="66"/>
      <c r="P5" s="66"/>
      <c r="Q5" s="66"/>
      <c r="R5" s="66"/>
      <c r="S5" s="66"/>
    </row>
    <row r="6" spans="1:19" x14ac:dyDescent="0.3">
      <c r="A6" s="3"/>
      <c r="B6" s="7"/>
      <c r="C6" s="7"/>
      <c r="D6" s="7"/>
      <c r="E6" s="7"/>
      <c r="F6" s="7"/>
      <c r="G6" s="7"/>
      <c r="H6" s="7"/>
      <c r="I6" s="7"/>
      <c r="J6" s="7"/>
      <c r="K6" s="7"/>
      <c r="L6" s="7"/>
      <c r="M6" s="7"/>
      <c r="N6" s="7"/>
      <c r="O6" s="7"/>
      <c r="P6" s="7"/>
      <c r="Q6" s="7"/>
      <c r="R6" s="7"/>
      <c r="S6" s="7"/>
    </row>
    <row r="8" spans="1:19" x14ac:dyDescent="0.3">
      <c r="A8" s="46" t="s">
        <v>243</v>
      </c>
    </row>
    <row r="9" spans="1:19" x14ac:dyDescent="0.3">
      <c r="A9" s="46" t="s">
        <v>242</v>
      </c>
    </row>
    <row r="10" spans="1:19" x14ac:dyDescent="0.3">
      <c r="A10" s="46"/>
    </row>
    <row r="11" spans="1:19" ht="21" customHeight="1" x14ac:dyDescent="0.3">
      <c r="A11" s="82" t="s">
        <v>248</v>
      </c>
      <c r="B11" s="82"/>
      <c r="C11" s="82"/>
      <c r="D11" s="82"/>
      <c r="E11" s="82"/>
      <c r="F11" s="82"/>
      <c r="G11" s="82"/>
      <c r="H11" s="82"/>
      <c r="I11" s="82"/>
      <c r="J11" s="82"/>
      <c r="K11" s="82"/>
      <c r="L11" s="82"/>
    </row>
    <row r="13" spans="1:19" x14ac:dyDescent="0.3">
      <c r="A13" s="55"/>
      <c r="B13" s="53" t="s">
        <v>122</v>
      </c>
    </row>
    <row r="14" spans="1:19" x14ac:dyDescent="0.3">
      <c r="A14" s="55">
        <v>2017</v>
      </c>
      <c r="B14" s="56">
        <v>87.107230000000001</v>
      </c>
      <c r="D14" s="52"/>
    </row>
    <row r="15" spans="1:19" x14ac:dyDescent="0.3">
      <c r="A15" s="55">
        <v>2018</v>
      </c>
      <c r="B15" s="56">
        <v>87.834460000000007</v>
      </c>
      <c r="D15" s="52"/>
    </row>
    <row r="16" spans="1:19" x14ac:dyDescent="0.3">
      <c r="A16" s="55">
        <v>2019</v>
      </c>
      <c r="B16" s="56">
        <v>89.721229999999991</v>
      </c>
      <c r="D16" s="52"/>
    </row>
    <row r="26" spans="1:12" x14ac:dyDescent="0.3">
      <c r="A26" s="46" t="s">
        <v>244</v>
      </c>
    </row>
    <row r="27" spans="1:12" x14ac:dyDescent="0.3">
      <c r="A27" s="46" t="s">
        <v>245</v>
      </c>
    </row>
    <row r="29" spans="1:12" ht="31.2" customHeight="1" x14ac:dyDescent="0.3">
      <c r="A29" s="82" t="s">
        <v>249</v>
      </c>
      <c r="B29" s="82"/>
      <c r="C29" s="82"/>
      <c r="D29" s="82"/>
      <c r="E29" s="82"/>
      <c r="F29" s="82"/>
      <c r="G29" s="82"/>
      <c r="H29" s="82"/>
      <c r="I29" s="82"/>
      <c r="J29" s="82"/>
      <c r="K29" s="82"/>
      <c r="L29" s="82"/>
    </row>
    <row r="30" spans="1:12" x14ac:dyDescent="0.3">
      <c r="A30" s="12"/>
      <c r="B30" s="12"/>
      <c r="C30" s="12"/>
      <c r="D30" s="12"/>
      <c r="E30" s="12"/>
      <c r="F30" s="12"/>
      <c r="G30" s="12"/>
      <c r="H30" s="12"/>
      <c r="I30" s="12"/>
      <c r="J30" s="12"/>
      <c r="K30" s="12"/>
      <c r="L30" s="12"/>
    </row>
    <row r="31" spans="1:12" x14ac:dyDescent="0.3">
      <c r="A31" s="55"/>
      <c r="B31" s="53" t="s">
        <v>136</v>
      </c>
      <c r="C31" s="53" t="s">
        <v>89</v>
      </c>
      <c r="D31" s="53" t="s">
        <v>90</v>
      </c>
      <c r="E31" s="53" t="s">
        <v>64</v>
      </c>
      <c r="F31" s="12"/>
      <c r="G31" s="12"/>
      <c r="H31" s="12"/>
      <c r="I31" s="12"/>
      <c r="J31" s="12"/>
      <c r="K31" s="12"/>
    </row>
    <row r="32" spans="1:12" x14ac:dyDescent="0.3">
      <c r="A32" s="55">
        <v>2017</v>
      </c>
      <c r="B32" s="54"/>
      <c r="C32" s="56">
        <v>85.668379999999999</v>
      </c>
      <c r="D32" s="56">
        <v>93.113569999999996</v>
      </c>
      <c r="E32" s="56">
        <v>99.187429999999992</v>
      </c>
      <c r="F32" s="12"/>
      <c r="G32" s="12"/>
      <c r="H32" s="12"/>
      <c r="I32" s="12"/>
      <c r="J32" s="12"/>
      <c r="K32" s="12"/>
    </row>
    <row r="33" spans="1:6" x14ac:dyDescent="0.3">
      <c r="A33" s="55">
        <v>2018</v>
      </c>
      <c r="B33" s="56">
        <v>65.825749999999999</v>
      </c>
      <c r="C33" s="56">
        <v>86.027820000000006</v>
      </c>
      <c r="D33" s="56">
        <v>95.828389999999999</v>
      </c>
      <c r="E33" s="56">
        <v>98.349410000000006</v>
      </c>
    </row>
    <row r="34" spans="1:6" x14ac:dyDescent="0.3">
      <c r="A34" s="55">
        <v>2019</v>
      </c>
      <c r="B34" s="56">
        <v>66.489410000000007</v>
      </c>
      <c r="C34" s="56">
        <v>88.333979999999997</v>
      </c>
      <c r="D34" s="56">
        <v>95.813980000000001</v>
      </c>
      <c r="E34" s="56">
        <v>98.879050000000007</v>
      </c>
    </row>
    <row r="35" spans="1:6" x14ac:dyDescent="0.3">
      <c r="A35" s="56"/>
      <c r="B35" s="56"/>
      <c r="C35" s="56"/>
      <c r="D35" s="56"/>
      <c r="E35" s="56"/>
      <c r="F35" s="56"/>
    </row>
    <row r="36" spans="1:6" x14ac:dyDescent="0.3">
      <c r="A36" s="56"/>
      <c r="B36" s="56"/>
      <c r="C36" s="56"/>
      <c r="D36" s="56"/>
      <c r="E36" s="56"/>
      <c r="F36" s="56"/>
    </row>
    <row r="37" spans="1:6" x14ac:dyDescent="0.3">
      <c r="A37" s="56"/>
      <c r="B37" s="56"/>
      <c r="C37" s="56"/>
      <c r="D37" s="56"/>
      <c r="E37" s="56"/>
      <c r="F37" s="56"/>
    </row>
    <row r="38" spans="1:6" x14ac:dyDescent="0.3">
      <c r="A38" s="56"/>
      <c r="B38" s="56"/>
      <c r="C38" s="56"/>
      <c r="D38" s="56"/>
      <c r="E38" s="56"/>
      <c r="F38" s="56"/>
    </row>
    <row r="39" spans="1:6" x14ac:dyDescent="0.3">
      <c r="A39" s="56"/>
      <c r="B39" s="56"/>
      <c r="C39" s="56"/>
      <c r="D39" s="56"/>
      <c r="E39" s="56"/>
      <c r="F39" s="56"/>
    </row>
    <row r="40" spans="1:6" x14ac:dyDescent="0.3">
      <c r="A40" s="56"/>
      <c r="B40" s="56"/>
      <c r="C40" s="56"/>
      <c r="D40" s="56"/>
      <c r="E40" s="56"/>
      <c r="F40" s="56"/>
    </row>
    <row r="41" spans="1:6" x14ac:dyDescent="0.3">
      <c r="A41" s="56"/>
      <c r="B41" s="56"/>
      <c r="C41" s="56"/>
      <c r="D41" s="56"/>
      <c r="E41" s="56"/>
      <c r="F41" s="56"/>
    </row>
    <row r="42" spans="1:6" x14ac:dyDescent="0.3">
      <c r="A42" s="56"/>
      <c r="B42" s="56"/>
      <c r="C42" s="56"/>
      <c r="D42" s="56"/>
      <c r="E42" s="56"/>
      <c r="F42" s="56"/>
    </row>
    <row r="43" spans="1:6" x14ac:dyDescent="0.3">
      <c r="A43" s="56"/>
      <c r="B43" s="56"/>
      <c r="C43" s="56"/>
      <c r="D43" s="56"/>
      <c r="E43" s="56"/>
      <c r="F43" s="56"/>
    </row>
    <row r="44" spans="1:6" x14ac:dyDescent="0.3">
      <c r="A44" s="56"/>
      <c r="B44" s="56"/>
      <c r="C44" s="56"/>
      <c r="D44" s="56"/>
      <c r="E44" s="56"/>
      <c r="F44" s="56"/>
    </row>
    <row r="45" spans="1:6" x14ac:dyDescent="0.3">
      <c r="A45" s="56"/>
      <c r="B45" s="56"/>
      <c r="C45" s="56"/>
      <c r="D45" s="56"/>
      <c r="E45" s="56"/>
      <c r="F45" s="56"/>
    </row>
    <row r="46" spans="1:6" x14ac:dyDescent="0.3">
      <c r="A46" s="56"/>
      <c r="B46" s="56"/>
      <c r="C46" s="56"/>
      <c r="D46" s="56"/>
      <c r="E46" s="56"/>
      <c r="F46" s="56"/>
    </row>
    <row r="47" spans="1:6" x14ac:dyDescent="0.3">
      <c r="A47" s="46" t="s">
        <v>246</v>
      </c>
      <c r="B47" s="56"/>
      <c r="C47" s="56"/>
      <c r="D47" s="56"/>
      <c r="E47" s="56"/>
      <c r="F47" s="56"/>
    </row>
    <row r="48" spans="1:6" x14ac:dyDescent="0.3">
      <c r="A48" s="46" t="s">
        <v>247</v>
      </c>
      <c r="B48" s="56"/>
      <c r="C48" s="56"/>
      <c r="D48" s="56"/>
      <c r="E48" s="56"/>
      <c r="F48" s="56"/>
    </row>
    <row r="49" spans="1:12" x14ac:dyDescent="0.3">
      <c r="A49" s="46"/>
      <c r="B49" s="56"/>
      <c r="C49" s="56"/>
      <c r="D49" s="56"/>
      <c r="E49" s="56"/>
      <c r="F49" s="56"/>
    </row>
    <row r="50" spans="1:12" ht="57" customHeight="1" x14ac:dyDescent="0.3">
      <c r="A50" s="82" t="s">
        <v>270</v>
      </c>
      <c r="B50" s="82"/>
      <c r="C50" s="82"/>
      <c r="D50" s="82"/>
      <c r="E50" s="82"/>
      <c r="F50" s="82"/>
      <c r="G50" s="82"/>
      <c r="H50" s="82"/>
      <c r="I50" s="82"/>
      <c r="J50" s="82"/>
      <c r="K50" s="82"/>
      <c r="L50" s="82"/>
    </row>
    <row r="51" spans="1:12" x14ac:dyDescent="0.3">
      <c r="A51" s="56"/>
      <c r="B51" s="56"/>
      <c r="C51" s="56"/>
      <c r="D51" s="56"/>
      <c r="E51" s="56"/>
      <c r="F51" s="56"/>
    </row>
    <row r="52" spans="1:12" x14ac:dyDescent="0.3">
      <c r="A52" s="55" t="s">
        <v>80</v>
      </c>
      <c r="B52" s="53" t="s">
        <v>81</v>
      </c>
      <c r="C52" s="53" t="s">
        <v>29</v>
      </c>
      <c r="D52" s="58">
        <v>2019</v>
      </c>
      <c r="E52" s="56"/>
      <c r="F52" s="56"/>
    </row>
    <row r="53" spans="1:12" x14ac:dyDescent="0.3">
      <c r="A53" s="55" t="s">
        <v>83</v>
      </c>
      <c r="B53" s="56">
        <v>87.107230000000001</v>
      </c>
      <c r="C53" s="56">
        <v>87.834460000000007</v>
      </c>
      <c r="D53" s="59">
        <v>89.721229999999991</v>
      </c>
      <c r="E53" s="56"/>
    </row>
    <row r="54" spans="1:12" x14ac:dyDescent="0.3">
      <c r="A54" s="55" t="s">
        <v>84</v>
      </c>
      <c r="B54" s="56">
        <v>78.338439999999991</v>
      </c>
      <c r="C54" s="56">
        <v>78.331050000000005</v>
      </c>
      <c r="D54" s="59">
        <v>82.261030000000005</v>
      </c>
      <c r="E54" s="56"/>
    </row>
    <row r="55" spans="1:12" x14ac:dyDescent="0.3">
      <c r="A55" s="55" t="s">
        <v>85</v>
      </c>
      <c r="B55" s="56">
        <v>72.713939999999994</v>
      </c>
      <c r="C55" s="56">
        <v>76.715100000000007</v>
      </c>
      <c r="D55" s="59">
        <v>80.812110000000004</v>
      </c>
      <c r="E55" s="56"/>
    </row>
    <row r="56" spans="1:12" x14ac:dyDescent="0.3">
      <c r="A56" s="55"/>
      <c r="B56" s="56"/>
      <c r="C56" s="56"/>
      <c r="D56" s="59"/>
      <c r="E56" s="56"/>
    </row>
    <row r="57" spans="1:12" x14ac:dyDescent="0.3">
      <c r="A57" s="55" t="s">
        <v>35</v>
      </c>
      <c r="B57" s="56">
        <v>95</v>
      </c>
      <c r="C57" s="56">
        <v>96</v>
      </c>
      <c r="D57" s="59"/>
      <c r="E57" s="56"/>
      <c r="F57" s="56"/>
      <c r="I57" s="11"/>
      <c r="J57" s="11"/>
    </row>
    <row r="58" spans="1:12" x14ac:dyDescent="0.3">
      <c r="A58" s="55" t="s">
        <v>57</v>
      </c>
      <c r="B58" s="56">
        <v>96</v>
      </c>
      <c r="C58" s="56">
        <v>96</v>
      </c>
      <c r="D58" s="59"/>
      <c r="E58" s="56"/>
      <c r="F58" s="56"/>
      <c r="I58" s="11"/>
      <c r="J58" s="11"/>
    </row>
    <row r="59" spans="1:12" x14ac:dyDescent="0.3">
      <c r="A59" s="55" t="s">
        <v>50</v>
      </c>
      <c r="B59" s="56">
        <v>86</v>
      </c>
      <c r="C59" s="56">
        <v>94</v>
      </c>
      <c r="D59" s="59"/>
      <c r="E59" s="56"/>
      <c r="F59" s="56"/>
      <c r="I59" s="11"/>
      <c r="J59" s="11"/>
    </row>
    <row r="60" spans="1:12" x14ac:dyDescent="0.3">
      <c r="A60" s="55" t="s">
        <v>58</v>
      </c>
      <c r="B60" s="56">
        <v>91</v>
      </c>
      <c r="C60" s="56">
        <v>92</v>
      </c>
      <c r="D60" s="59"/>
      <c r="E60" s="56"/>
      <c r="F60" s="56"/>
      <c r="I60" s="11"/>
      <c r="J60" s="11"/>
    </row>
    <row r="61" spans="1:12" x14ac:dyDescent="0.3">
      <c r="A61" s="55" t="s">
        <v>51</v>
      </c>
      <c r="B61" s="56">
        <v>86</v>
      </c>
      <c r="C61" s="56">
        <v>88</v>
      </c>
      <c r="D61" s="59"/>
      <c r="E61" s="56"/>
      <c r="F61" s="56"/>
      <c r="I61" s="11"/>
      <c r="J61" s="11"/>
    </row>
    <row r="62" spans="1:12" ht="24" x14ac:dyDescent="0.3">
      <c r="A62" s="55" t="s">
        <v>36</v>
      </c>
      <c r="B62" s="56">
        <v>87</v>
      </c>
      <c r="C62" s="56">
        <v>87</v>
      </c>
      <c r="D62" s="59"/>
      <c r="E62" s="56"/>
      <c r="F62" s="56"/>
      <c r="I62" s="11"/>
      <c r="J62" s="11"/>
    </row>
    <row r="63" spans="1:12" x14ac:dyDescent="0.3">
      <c r="A63" s="55" t="s">
        <v>32</v>
      </c>
      <c r="B63" s="56">
        <v>82.595339999999993</v>
      </c>
      <c r="C63" s="56">
        <v>84.025480000000002</v>
      </c>
      <c r="D63" s="59">
        <v>86.716999999999999</v>
      </c>
      <c r="E63" s="56"/>
      <c r="F63" s="56"/>
      <c r="G63" s="56"/>
      <c r="H63" s="56"/>
      <c r="I63" s="11"/>
      <c r="J63" s="11"/>
    </row>
    <row r="64" spans="1:12" x14ac:dyDescent="0.3">
      <c r="A64" s="55" t="s">
        <v>55</v>
      </c>
      <c r="B64" s="56">
        <v>83</v>
      </c>
      <c r="C64" s="56">
        <v>84</v>
      </c>
      <c r="D64" s="59"/>
      <c r="E64" s="56"/>
      <c r="F64" s="56"/>
      <c r="I64" s="11"/>
      <c r="J64" s="11"/>
    </row>
    <row r="65" spans="1:10" x14ac:dyDescent="0.3">
      <c r="A65" s="55" t="s">
        <v>34</v>
      </c>
      <c r="B65" s="56">
        <v>83</v>
      </c>
      <c r="C65" s="56">
        <v>83</v>
      </c>
      <c r="D65" s="59"/>
      <c r="E65" s="56"/>
      <c r="F65" s="56"/>
      <c r="I65" s="11"/>
      <c r="J65" s="11"/>
    </row>
    <row r="66" spans="1:10" x14ac:dyDescent="0.3">
      <c r="A66" s="55" t="s">
        <v>47</v>
      </c>
      <c r="B66" s="56">
        <v>82</v>
      </c>
      <c r="C66" s="56">
        <v>83</v>
      </c>
      <c r="D66" s="59"/>
      <c r="E66" s="56"/>
      <c r="F66" s="56"/>
      <c r="I66" s="11"/>
      <c r="J66" s="11"/>
    </row>
    <row r="67" spans="1:10" x14ac:dyDescent="0.3">
      <c r="A67" s="55" t="s">
        <v>49</v>
      </c>
      <c r="B67" s="56">
        <v>81</v>
      </c>
      <c r="C67" s="56">
        <v>82</v>
      </c>
      <c r="D67" s="59"/>
      <c r="E67" s="56"/>
      <c r="F67" s="56"/>
      <c r="I67" s="11"/>
      <c r="J67" s="11"/>
    </row>
    <row r="68" spans="1:10" x14ac:dyDescent="0.3">
      <c r="A68" s="55" t="s">
        <v>59</v>
      </c>
      <c r="B68" s="56">
        <v>84</v>
      </c>
      <c r="C68" s="56">
        <v>82</v>
      </c>
      <c r="D68" s="59"/>
      <c r="E68" s="56"/>
      <c r="F68" s="56"/>
      <c r="I68" s="11"/>
      <c r="J68" s="11"/>
    </row>
    <row r="69" spans="1:10" x14ac:dyDescent="0.3">
      <c r="A69" s="55" t="s">
        <v>38</v>
      </c>
      <c r="B69" s="56">
        <v>74</v>
      </c>
      <c r="C69" s="56">
        <v>79</v>
      </c>
      <c r="D69" s="59"/>
      <c r="E69" s="56"/>
      <c r="F69" s="56"/>
      <c r="I69" s="11"/>
      <c r="J69" s="11"/>
    </row>
    <row r="70" spans="1:10" x14ac:dyDescent="0.3">
      <c r="A70" s="55" t="s">
        <v>37</v>
      </c>
      <c r="B70" s="56">
        <v>78</v>
      </c>
      <c r="C70" s="56">
        <v>78</v>
      </c>
      <c r="D70" s="59"/>
      <c r="E70" s="56"/>
      <c r="F70" s="56"/>
      <c r="I70" s="11"/>
      <c r="J70" s="11"/>
    </row>
    <row r="71" spans="1:10" x14ac:dyDescent="0.3">
      <c r="A71" s="55" t="s">
        <v>46</v>
      </c>
      <c r="B71" s="56">
        <v>78</v>
      </c>
      <c r="C71" s="56">
        <v>78</v>
      </c>
      <c r="D71" s="59"/>
      <c r="E71" s="56"/>
      <c r="F71" s="56"/>
      <c r="I71" s="11"/>
      <c r="J71" s="11"/>
    </row>
    <row r="72" spans="1:10" x14ac:dyDescent="0.3">
      <c r="A72" s="55" t="s">
        <v>30</v>
      </c>
      <c r="B72" s="56">
        <v>77</v>
      </c>
      <c r="C72" s="56">
        <v>77</v>
      </c>
      <c r="D72" s="59"/>
      <c r="E72" s="56"/>
      <c r="F72" s="56"/>
      <c r="G72" s="56"/>
      <c r="H72" s="56"/>
      <c r="I72" s="11"/>
      <c r="J72" s="11"/>
    </row>
    <row r="73" spans="1:10" x14ac:dyDescent="0.3">
      <c r="A73" s="55" t="s">
        <v>40</v>
      </c>
      <c r="B73" s="56">
        <v>77</v>
      </c>
      <c r="C73" s="56">
        <v>76</v>
      </c>
      <c r="D73" s="59"/>
      <c r="E73" s="56"/>
      <c r="F73" s="56"/>
      <c r="I73" s="11"/>
      <c r="J73" s="11"/>
    </row>
    <row r="74" spans="1:10" x14ac:dyDescent="0.3">
      <c r="A74" s="55" t="s">
        <v>56</v>
      </c>
      <c r="B74" s="56">
        <v>79</v>
      </c>
      <c r="C74" s="56">
        <v>76</v>
      </c>
      <c r="D74" s="59"/>
      <c r="E74" s="56"/>
      <c r="F74" s="56"/>
      <c r="I74" s="11"/>
      <c r="J74" s="11"/>
    </row>
    <row r="75" spans="1:10" x14ac:dyDescent="0.3">
      <c r="A75" s="55" t="s">
        <v>42</v>
      </c>
      <c r="B75" s="56">
        <v>71</v>
      </c>
      <c r="C75" s="56">
        <v>73</v>
      </c>
      <c r="D75" s="59"/>
      <c r="E75" s="56"/>
      <c r="F75" s="56"/>
      <c r="I75" s="11"/>
      <c r="J75" s="11"/>
    </row>
    <row r="76" spans="1:10" x14ac:dyDescent="0.3">
      <c r="A76" s="55" t="s">
        <v>43</v>
      </c>
      <c r="B76" s="56">
        <v>72</v>
      </c>
      <c r="C76" s="56">
        <v>71</v>
      </c>
      <c r="D76" s="59"/>
      <c r="E76" s="56"/>
      <c r="F76" s="56"/>
      <c r="I76" s="11"/>
      <c r="J76" s="11"/>
    </row>
    <row r="77" spans="1:10" x14ac:dyDescent="0.3">
      <c r="A77" s="55" t="s">
        <v>44</v>
      </c>
      <c r="B77" s="56">
        <v>73</v>
      </c>
      <c r="C77" s="56">
        <v>71</v>
      </c>
      <c r="D77" s="59"/>
      <c r="E77" s="56"/>
      <c r="F77" s="56"/>
      <c r="I77" s="11"/>
      <c r="J77" s="11"/>
    </row>
    <row r="78" spans="1:10" x14ac:dyDescent="0.3">
      <c r="A78" s="55" t="s">
        <v>41</v>
      </c>
      <c r="B78" s="56">
        <v>67</v>
      </c>
      <c r="C78" s="56">
        <v>69</v>
      </c>
      <c r="D78" s="59"/>
      <c r="E78" s="56"/>
      <c r="F78" s="56"/>
      <c r="G78" s="56"/>
      <c r="H78" s="56"/>
      <c r="I78" s="11"/>
      <c r="J78" s="11"/>
    </row>
    <row r="79" spans="1:10" x14ac:dyDescent="0.3">
      <c r="A79" s="55" t="s">
        <v>52</v>
      </c>
      <c r="B79" s="56">
        <v>67</v>
      </c>
      <c r="C79" s="56">
        <v>67</v>
      </c>
      <c r="D79" s="59"/>
      <c r="E79" s="56"/>
      <c r="F79" s="56"/>
      <c r="I79" s="11"/>
      <c r="J79" s="11"/>
    </row>
    <row r="80" spans="1:10" x14ac:dyDescent="0.3">
      <c r="A80" s="55" t="s">
        <v>48</v>
      </c>
      <c r="B80" s="56">
        <v>69</v>
      </c>
      <c r="C80" s="56">
        <v>66</v>
      </c>
      <c r="D80" s="59"/>
      <c r="E80" s="56"/>
      <c r="F80" s="56"/>
      <c r="I80" s="11"/>
      <c r="J80" s="11"/>
    </row>
    <row r="81" spans="1:10" x14ac:dyDescent="0.3">
      <c r="A81" s="55" t="s">
        <v>39</v>
      </c>
      <c r="B81" s="56">
        <v>65</v>
      </c>
      <c r="C81" s="56">
        <v>65</v>
      </c>
      <c r="D81" s="59"/>
      <c r="E81" s="56"/>
      <c r="F81" s="56"/>
      <c r="I81" s="11"/>
      <c r="J81" s="11"/>
    </row>
    <row r="82" spans="1:10" x14ac:dyDescent="0.3">
      <c r="A82" s="55" t="s">
        <v>45</v>
      </c>
      <c r="B82" s="56">
        <v>63</v>
      </c>
      <c r="C82" s="56">
        <v>63</v>
      </c>
      <c r="D82" s="59"/>
      <c r="E82" s="56"/>
      <c r="F82" s="56"/>
      <c r="I82" s="11"/>
      <c r="J82" s="11"/>
    </row>
    <row r="83" spans="1:10" x14ac:dyDescent="0.3">
      <c r="A83" s="55" t="s">
        <v>53</v>
      </c>
      <c r="B83" s="56">
        <v>65</v>
      </c>
      <c r="C83" s="56">
        <v>63</v>
      </c>
      <c r="D83" s="59"/>
      <c r="E83" s="56"/>
      <c r="F83" s="56"/>
      <c r="I83" s="11"/>
      <c r="J83" s="11"/>
    </row>
    <row r="84" spans="1:10" x14ac:dyDescent="0.3">
      <c r="A84" s="55" t="s">
        <v>33</v>
      </c>
      <c r="B84" s="56">
        <v>51</v>
      </c>
      <c r="C84" s="56">
        <v>51</v>
      </c>
      <c r="D84" s="59"/>
      <c r="E84" s="56"/>
      <c r="F84" s="56"/>
      <c r="G84" s="56"/>
      <c r="H84" s="56"/>
      <c r="I84" s="11"/>
      <c r="J84" s="11"/>
    </row>
    <row r="85" spans="1:10" x14ac:dyDescent="0.3">
      <c r="A85" s="55" t="s">
        <v>54</v>
      </c>
      <c r="B85" s="56">
        <v>45</v>
      </c>
      <c r="C85" s="56">
        <v>44</v>
      </c>
      <c r="D85" s="59"/>
      <c r="E85" s="56"/>
      <c r="F85" s="56"/>
      <c r="I85" s="11"/>
      <c r="J85" s="11"/>
    </row>
    <row r="86" spans="1:10" x14ac:dyDescent="0.3">
      <c r="A86" s="56"/>
      <c r="B86" s="56"/>
      <c r="C86" s="56"/>
      <c r="D86" s="56"/>
      <c r="E86" s="56"/>
      <c r="F86" s="56"/>
    </row>
    <row r="87" spans="1:10" x14ac:dyDescent="0.3">
      <c r="A87" s="56"/>
      <c r="B87" s="56"/>
      <c r="C87" s="56"/>
      <c r="D87" s="56"/>
      <c r="E87" s="56"/>
      <c r="F87" s="56"/>
    </row>
  </sheetData>
  <sortState xmlns:xlrd2="http://schemas.microsoft.com/office/spreadsheetml/2017/richdata2" ref="F53:H81">
    <sortCondition descending="1" ref="H53:H81"/>
  </sortState>
  <mergeCells count="8">
    <mergeCell ref="B5:L5"/>
    <mergeCell ref="A29:L29"/>
    <mergeCell ref="A50:L50"/>
    <mergeCell ref="A11:L11"/>
    <mergeCell ref="B1:L1"/>
    <mergeCell ref="B2:L2"/>
    <mergeCell ref="B3:L3"/>
    <mergeCell ref="B4:L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39E3B-74BF-469D-9341-7FEC81774B4A}">
  <dimension ref="A1:S87"/>
  <sheetViews>
    <sheetView workbookViewId="0"/>
  </sheetViews>
  <sheetFormatPr defaultRowHeight="14.4" x14ac:dyDescent="0.3"/>
  <cols>
    <col min="1" max="1" width="27.44140625" bestFit="1" customWidth="1"/>
    <col min="2" max="12" width="11.44140625" customWidth="1"/>
  </cols>
  <sheetData>
    <row r="1" spans="1:19" ht="15" customHeight="1" thickBot="1" x14ac:dyDescent="0.35">
      <c r="A1" s="5" t="s">
        <v>4</v>
      </c>
      <c r="B1" s="86" t="s">
        <v>291</v>
      </c>
      <c r="C1" s="82"/>
      <c r="D1" s="82"/>
      <c r="E1" s="82"/>
      <c r="F1" s="82"/>
      <c r="G1" s="82"/>
      <c r="H1" s="82"/>
      <c r="I1" s="82"/>
      <c r="J1" s="82"/>
      <c r="K1" s="82"/>
      <c r="L1" s="82"/>
      <c r="M1" s="65"/>
      <c r="N1" s="66"/>
      <c r="O1" s="66"/>
      <c r="P1" s="66"/>
      <c r="Q1" s="66"/>
      <c r="R1" s="66"/>
      <c r="S1" s="66"/>
    </row>
    <row r="2" spans="1:19" ht="24" customHeight="1" thickBot="1" x14ac:dyDescent="0.35">
      <c r="A2" s="5" t="s">
        <v>5</v>
      </c>
      <c r="B2" s="80" t="s">
        <v>292</v>
      </c>
      <c r="C2" s="81"/>
      <c r="D2" s="81"/>
      <c r="E2" s="81"/>
      <c r="F2" s="81"/>
      <c r="G2" s="81"/>
      <c r="H2" s="81"/>
      <c r="I2" s="81"/>
      <c r="J2" s="81"/>
      <c r="K2" s="81"/>
      <c r="L2" s="81"/>
      <c r="M2" s="65"/>
      <c r="N2" s="66"/>
      <c r="O2" s="66"/>
      <c r="P2" s="66"/>
      <c r="Q2" s="66"/>
      <c r="R2" s="66"/>
      <c r="S2" s="66"/>
    </row>
    <row r="3" spans="1:19" ht="15" customHeight="1" thickBot="1" x14ac:dyDescent="0.35">
      <c r="A3" s="5" t="s">
        <v>6</v>
      </c>
      <c r="B3" s="80" t="s">
        <v>9</v>
      </c>
      <c r="C3" s="81"/>
      <c r="D3" s="81"/>
      <c r="E3" s="81"/>
      <c r="F3" s="81"/>
      <c r="G3" s="81"/>
      <c r="H3" s="81"/>
      <c r="I3" s="81"/>
      <c r="J3" s="81"/>
      <c r="K3" s="81"/>
      <c r="L3" s="81"/>
      <c r="M3" s="65"/>
      <c r="N3" s="66"/>
      <c r="O3" s="66"/>
      <c r="P3" s="66"/>
      <c r="Q3" s="66"/>
      <c r="R3" s="66"/>
      <c r="S3" s="66"/>
    </row>
    <row r="4" spans="1:19" ht="15" customHeight="1" thickBot="1" x14ac:dyDescent="0.35">
      <c r="A4" s="5" t="s">
        <v>8</v>
      </c>
      <c r="B4" s="80" t="s">
        <v>15</v>
      </c>
      <c r="C4" s="81"/>
      <c r="D4" s="81"/>
      <c r="E4" s="81"/>
      <c r="F4" s="81"/>
      <c r="G4" s="81"/>
      <c r="H4" s="81"/>
      <c r="I4" s="81"/>
      <c r="J4" s="81"/>
      <c r="K4" s="81"/>
      <c r="L4" s="81"/>
      <c r="M4" s="65"/>
      <c r="N4" s="66"/>
      <c r="O4" s="66"/>
      <c r="P4" s="66"/>
      <c r="Q4" s="66"/>
      <c r="R4" s="66"/>
      <c r="S4" s="66"/>
    </row>
    <row r="5" spans="1:19" ht="15" customHeight="1" thickBot="1" x14ac:dyDescent="0.35">
      <c r="A5" s="5" t="s">
        <v>16</v>
      </c>
      <c r="B5" s="80" t="s">
        <v>250</v>
      </c>
      <c r="C5" s="81"/>
      <c r="D5" s="81"/>
      <c r="E5" s="81"/>
      <c r="F5" s="81"/>
      <c r="G5" s="81"/>
      <c r="H5" s="81"/>
      <c r="I5" s="81"/>
      <c r="J5" s="81"/>
      <c r="K5" s="81"/>
      <c r="L5" s="81"/>
      <c r="M5" s="65"/>
      <c r="N5" s="66"/>
      <c r="O5" s="66"/>
      <c r="P5" s="66"/>
      <c r="Q5" s="66"/>
      <c r="R5" s="66"/>
      <c r="S5" s="66"/>
    </row>
    <row r="6" spans="1:19" ht="29.4" customHeight="1" x14ac:dyDescent="0.3">
      <c r="A6" s="8" t="s">
        <v>26</v>
      </c>
      <c r="B6" s="80" t="s">
        <v>303</v>
      </c>
      <c r="C6" s="81"/>
      <c r="D6" s="81"/>
      <c r="E6" s="81"/>
      <c r="F6" s="81"/>
      <c r="G6" s="81"/>
      <c r="H6" s="81"/>
      <c r="I6" s="81"/>
      <c r="J6" s="81"/>
      <c r="K6" s="81"/>
      <c r="L6" s="81"/>
      <c r="M6" s="65"/>
      <c r="N6" s="66"/>
      <c r="O6" s="66"/>
      <c r="P6" s="66"/>
      <c r="Q6" s="66"/>
      <c r="R6" s="66"/>
      <c r="S6" s="66"/>
    </row>
    <row r="7" spans="1:19" x14ac:dyDescent="0.3">
      <c r="A7" s="4"/>
      <c r="B7" s="7"/>
      <c r="C7" s="7"/>
      <c r="D7" s="7"/>
      <c r="E7" s="7"/>
      <c r="F7" s="7"/>
      <c r="G7" s="7"/>
      <c r="H7" s="7"/>
      <c r="I7" s="7"/>
      <c r="J7" s="7"/>
      <c r="K7" s="7"/>
      <c r="L7" s="7"/>
      <c r="M7" s="7"/>
      <c r="N7" s="7"/>
      <c r="O7" s="7"/>
      <c r="P7" s="7"/>
      <c r="Q7" s="7"/>
      <c r="R7" s="7"/>
      <c r="S7" s="7"/>
    </row>
    <row r="8" spans="1:19" x14ac:dyDescent="0.3">
      <c r="A8" s="46" t="s">
        <v>251</v>
      </c>
    </row>
    <row r="9" spans="1:19" x14ac:dyDescent="0.3">
      <c r="A9" s="46" t="s">
        <v>242</v>
      </c>
    </row>
    <row r="10" spans="1:19" x14ac:dyDescent="0.3">
      <c r="A10" s="46"/>
    </row>
    <row r="11" spans="1:19" x14ac:dyDescent="0.3">
      <c r="A11" s="82" t="s">
        <v>254</v>
      </c>
      <c r="B11" s="82"/>
      <c r="C11" s="82"/>
      <c r="D11" s="82"/>
      <c r="E11" s="82"/>
      <c r="F11" s="82"/>
      <c r="G11" s="82"/>
      <c r="H11" s="82"/>
      <c r="I11" s="82"/>
      <c r="J11" s="82"/>
      <c r="K11" s="82"/>
      <c r="L11" s="82"/>
    </row>
    <row r="13" spans="1:19" x14ac:dyDescent="0.3">
      <c r="A13" s="55"/>
      <c r="B13" s="53" t="s">
        <v>122</v>
      </c>
    </row>
    <row r="14" spans="1:19" x14ac:dyDescent="0.3">
      <c r="A14" s="55">
        <v>2017</v>
      </c>
      <c r="B14" s="56">
        <v>59.247380000000007</v>
      </c>
      <c r="D14" s="52"/>
    </row>
    <row r="15" spans="1:19" x14ac:dyDescent="0.3">
      <c r="A15" s="55">
        <v>2019</v>
      </c>
      <c r="B15" s="56">
        <v>72.144739999999999</v>
      </c>
      <c r="D15" s="52"/>
    </row>
    <row r="16" spans="1:19" x14ac:dyDescent="0.3">
      <c r="B16" s="56"/>
      <c r="D16" s="52"/>
    </row>
    <row r="27" spans="1:12" x14ac:dyDescent="0.3">
      <c r="A27" s="46" t="s">
        <v>252</v>
      </c>
    </row>
    <row r="28" spans="1:12" x14ac:dyDescent="0.3">
      <c r="A28" s="46" t="s">
        <v>245</v>
      </c>
    </row>
    <row r="30" spans="1:12" ht="57" customHeight="1" x14ac:dyDescent="0.3">
      <c r="A30" s="82" t="s">
        <v>255</v>
      </c>
      <c r="B30" s="82"/>
      <c r="C30" s="82"/>
      <c r="D30" s="82"/>
      <c r="E30" s="82"/>
      <c r="F30" s="82"/>
      <c r="G30" s="82"/>
      <c r="H30" s="82"/>
      <c r="I30" s="82"/>
      <c r="J30" s="82"/>
      <c r="K30" s="82"/>
      <c r="L30" s="82"/>
    </row>
    <row r="31" spans="1:12" x14ac:dyDescent="0.3">
      <c r="A31" s="12"/>
      <c r="B31" s="12"/>
      <c r="C31" s="12"/>
      <c r="D31" s="12"/>
      <c r="E31" s="12"/>
      <c r="F31" s="12"/>
      <c r="G31" s="12"/>
      <c r="H31" s="12"/>
      <c r="I31" s="12"/>
      <c r="J31" s="12"/>
      <c r="K31" s="12"/>
      <c r="L31" s="12"/>
    </row>
    <row r="32" spans="1:12" x14ac:dyDescent="0.3">
      <c r="A32" s="55"/>
      <c r="B32" s="53" t="s">
        <v>136</v>
      </c>
      <c r="C32" s="53" t="s">
        <v>89</v>
      </c>
      <c r="D32" s="53" t="s">
        <v>90</v>
      </c>
      <c r="E32" s="53" t="s">
        <v>64</v>
      </c>
      <c r="F32" s="12"/>
      <c r="G32" s="12"/>
      <c r="H32" s="12"/>
      <c r="I32" s="12"/>
      <c r="J32" s="12"/>
      <c r="K32" s="12"/>
    </row>
    <row r="33" spans="1:11" x14ac:dyDescent="0.3">
      <c r="A33" s="55">
        <v>2017</v>
      </c>
      <c r="B33" s="56"/>
      <c r="C33" s="56">
        <v>57.076090000000001</v>
      </c>
      <c r="D33" s="56">
        <v>65.862210000000005</v>
      </c>
      <c r="E33" s="56">
        <v>89.662719999999993</v>
      </c>
      <c r="F33" s="12"/>
      <c r="G33" s="12"/>
      <c r="H33" s="12"/>
      <c r="I33" s="12"/>
      <c r="J33" s="12"/>
      <c r="K33" s="12"/>
    </row>
    <row r="34" spans="1:11" x14ac:dyDescent="0.3">
      <c r="A34" s="55">
        <v>2019</v>
      </c>
      <c r="B34" s="56">
        <v>52.911240000000006</v>
      </c>
      <c r="C34" s="56">
        <v>70.148539999999997</v>
      </c>
      <c r="D34" s="56">
        <v>79.0792</v>
      </c>
      <c r="E34" s="56">
        <v>93.64913</v>
      </c>
    </row>
    <row r="35" spans="1:11" x14ac:dyDescent="0.3">
      <c r="B35" s="56"/>
      <c r="C35" s="56"/>
      <c r="D35" s="56"/>
      <c r="E35" s="56"/>
    </row>
    <row r="36" spans="1:11" x14ac:dyDescent="0.3">
      <c r="A36" s="56"/>
      <c r="B36" s="56"/>
      <c r="C36" s="56"/>
      <c r="D36" s="56"/>
      <c r="E36" s="56"/>
      <c r="F36" s="56"/>
    </row>
    <row r="37" spans="1:11" x14ac:dyDescent="0.3">
      <c r="A37" s="56"/>
      <c r="B37" s="56"/>
      <c r="C37" s="56"/>
      <c r="D37" s="56"/>
      <c r="E37" s="56"/>
      <c r="F37" s="56"/>
    </row>
    <row r="38" spans="1:11" x14ac:dyDescent="0.3">
      <c r="A38" s="56"/>
      <c r="B38" s="56"/>
      <c r="C38" s="56"/>
      <c r="D38" s="56"/>
      <c r="E38" s="56"/>
      <c r="F38" s="56"/>
    </row>
    <row r="39" spans="1:11" x14ac:dyDescent="0.3">
      <c r="A39" s="56"/>
      <c r="F39" s="56"/>
    </row>
    <row r="40" spans="1:11" x14ac:dyDescent="0.3">
      <c r="A40" s="56"/>
      <c r="F40" s="56"/>
    </row>
    <row r="41" spans="1:11" x14ac:dyDescent="0.3">
      <c r="A41" s="56"/>
      <c r="B41" s="56"/>
      <c r="C41" s="56"/>
      <c r="D41" s="56"/>
      <c r="E41" s="56"/>
      <c r="F41" s="56"/>
    </row>
    <row r="42" spans="1:11" x14ac:dyDescent="0.3">
      <c r="A42" s="56"/>
      <c r="B42" s="56"/>
      <c r="C42" s="56"/>
      <c r="D42" s="56"/>
      <c r="E42" s="56"/>
      <c r="F42" s="56"/>
    </row>
    <row r="43" spans="1:11" x14ac:dyDescent="0.3">
      <c r="A43" s="56"/>
      <c r="B43" s="56"/>
      <c r="C43" s="56"/>
      <c r="D43" s="56"/>
      <c r="E43" s="56"/>
      <c r="F43" s="56"/>
    </row>
    <row r="44" spans="1:11" x14ac:dyDescent="0.3">
      <c r="A44" s="56"/>
      <c r="B44" s="56"/>
      <c r="C44" s="56"/>
      <c r="D44" s="56"/>
      <c r="E44" s="56"/>
      <c r="F44" s="56"/>
    </row>
    <row r="45" spans="1:11" x14ac:dyDescent="0.3">
      <c r="A45" s="56"/>
      <c r="B45" s="56"/>
      <c r="C45" s="56"/>
      <c r="D45" s="56"/>
      <c r="E45" s="56"/>
      <c r="F45" s="56"/>
    </row>
    <row r="46" spans="1:11" x14ac:dyDescent="0.3">
      <c r="A46" s="56"/>
      <c r="B46" s="56"/>
      <c r="C46" s="56"/>
      <c r="D46" s="56"/>
      <c r="E46" s="56"/>
      <c r="F46" s="56"/>
    </row>
    <row r="47" spans="1:11" x14ac:dyDescent="0.3">
      <c r="A47" s="56"/>
      <c r="B47" s="56"/>
      <c r="C47" s="56"/>
      <c r="D47" s="56"/>
      <c r="E47" s="56"/>
      <c r="F47" s="56"/>
    </row>
    <row r="48" spans="1:11" x14ac:dyDescent="0.3">
      <c r="A48" s="46" t="s">
        <v>253</v>
      </c>
      <c r="B48" s="56"/>
      <c r="C48" s="56"/>
      <c r="D48" s="56"/>
      <c r="E48" s="56"/>
      <c r="F48" s="56"/>
    </row>
    <row r="49" spans="1:12" x14ac:dyDescent="0.3">
      <c r="A49" s="46" t="s">
        <v>125</v>
      </c>
      <c r="B49" s="56"/>
      <c r="C49" s="56"/>
      <c r="D49" s="56"/>
      <c r="E49" s="56"/>
      <c r="F49" s="56"/>
    </row>
    <row r="50" spans="1:12" x14ac:dyDescent="0.3">
      <c r="A50" s="46"/>
      <c r="B50" s="56"/>
      <c r="C50" s="56"/>
      <c r="D50" s="56"/>
      <c r="E50" s="56"/>
      <c r="F50" s="56"/>
    </row>
    <row r="51" spans="1:12" ht="70.8" customHeight="1" x14ac:dyDescent="0.3">
      <c r="A51" s="82" t="s">
        <v>304</v>
      </c>
      <c r="B51" s="82"/>
      <c r="C51" s="82"/>
      <c r="D51" s="82"/>
      <c r="E51" s="82"/>
      <c r="F51" s="82"/>
      <c r="G51" s="82"/>
      <c r="H51" s="82"/>
      <c r="I51" s="82"/>
      <c r="J51" s="82"/>
      <c r="K51" s="82"/>
      <c r="L51" s="82"/>
    </row>
    <row r="52" spans="1:12" x14ac:dyDescent="0.3">
      <c r="A52" s="56"/>
      <c r="B52" s="56"/>
      <c r="C52" s="56"/>
      <c r="D52" s="56"/>
      <c r="E52" s="56"/>
      <c r="F52" s="56"/>
    </row>
    <row r="53" spans="1:12" x14ac:dyDescent="0.3">
      <c r="A53" s="55" t="s">
        <v>80</v>
      </c>
      <c r="B53" s="53" t="s">
        <v>81</v>
      </c>
      <c r="C53" s="58">
        <v>2019</v>
      </c>
      <c r="D53" s="56"/>
    </row>
    <row r="54" spans="1:12" x14ac:dyDescent="0.3">
      <c r="A54" s="55" t="s">
        <v>83</v>
      </c>
      <c r="B54" s="56">
        <v>59.247380000000007</v>
      </c>
      <c r="C54" s="59">
        <v>72.144739999999999</v>
      </c>
      <c r="D54" s="56"/>
      <c r="F54" s="11"/>
      <c r="G54" s="11"/>
      <c r="H54" s="11"/>
      <c r="I54" s="11"/>
    </row>
    <row r="55" spans="1:12" x14ac:dyDescent="0.3">
      <c r="A55" s="55" t="s">
        <v>84</v>
      </c>
      <c r="B55" s="56">
        <v>60.777499999999996</v>
      </c>
      <c r="C55" s="59">
        <v>65.567189999999997</v>
      </c>
      <c r="D55" s="56"/>
      <c r="F55" s="11"/>
      <c r="G55" s="11"/>
      <c r="H55" s="11"/>
      <c r="I55" s="11"/>
    </row>
    <row r="56" spans="1:12" x14ac:dyDescent="0.3">
      <c r="A56" s="55" t="s">
        <v>85</v>
      </c>
      <c r="B56" s="56">
        <v>53.767189999999999</v>
      </c>
      <c r="C56" s="59">
        <v>68.832830000000001</v>
      </c>
      <c r="D56" s="56"/>
      <c r="F56" s="11"/>
      <c r="G56" s="11"/>
      <c r="H56" s="11"/>
      <c r="I56" s="11"/>
    </row>
    <row r="57" spans="1:12" x14ac:dyDescent="0.3">
      <c r="A57" s="55"/>
      <c r="B57" s="56"/>
      <c r="C57" s="59"/>
      <c r="D57" s="56"/>
      <c r="H57" s="11"/>
      <c r="I57" s="11"/>
    </row>
    <row r="58" spans="1:12" x14ac:dyDescent="0.3">
      <c r="A58" s="55" t="s">
        <v>49</v>
      </c>
      <c r="B58" s="56">
        <v>73</v>
      </c>
      <c r="C58" s="59"/>
      <c r="D58" s="56"/>
      <c r="E58" s="56"/>
      <c r="H58" s="11"/>
      <c r="I58" s="11"/>
    </row>
    <row r="59" spans="1:12" x14ac:dyDescent="0.3">
      <c r="A59" s="55" t="s">
        <v>35</v>
      </c>
      <c r="B59" s="56">
        <v>68</v>
      </c>
      <c r="C59" s="59"/>
      <c r="D59" s="56"/>
      <c r="E59" s="56"/>
      <c r="H59" s="11"/>
      <c r="I59" s="11"/>
    </row>
    <row r="60" spans="1:12" x14ac:dyDescent="0.3">
      <c r="A60" s="55" t="s">
        <v>38</v>
      </c>
      <c r="B60" s="56">
        <v>68</v>
      </c>
      <c r="C60" s="59"/>
      <c r="D60" s="56"/>
      <c r="E60" s="56"/>
      <c r="H60" s="11"/>
      <c r="I60" s="11"/>
    </row>
    <row r="61" spans="1:12" x14ac:dyDescent="0.3">
      <c r="A61" s="55" t="s">
        <v>50</v>
      </c>
      <c r="B61" s="56">
        <v>68</v>
      </c>
      <c r="C61" s="59"/>
      <c r="D61" s="56"/>
      <c r="E61" s="56"/>
      <c r="H61" s="11"/>
      <c r="I61" s="11"/>
    </row>
    <row r="62" spans="1:12" x14ac:dyDescent="0.3">
      <c r="A62" s="55" t="s">
        <v>44</v>
      </c>
      <c r="B62" s="56">
        <v>67</v>
      </c>
      <c r="C62" s="59"/>
      <c r="D62" s="56"/>
      <c r="E62" s="56"/>
      <c r="H62" s="11"/>
      <c r="I62" s="11"/>
    </row>
    <row r="63" spans="1:12" x14ac:dyDescent="0.3">
      <c r="A63" s="55" t="s">
        <v>58</v>
      </c>
      <c r="B63" s="56">
        <v>65</v>
      </c>
      <c r="C63" s="59"/>
      <c r="D63" s="56"/>
      <c r="E63" s="56"/>
      <c r="H63" s="11"/>
      <c r="I63" s="11"/>
    </row>
    <row r="64" spans="1:12" x14ac:dyDescent="0.3">
      <c r="A64" s="55" t="s">
        <v>57</v>
      </c>
      <c r="B64" s="56">
        <v>63</v>
      </c>
      <c r="C64" s="59"/>
      <c r="D64" s="56"/>
      <c r="E64" s="56"/>
      <c r="F64" s="56"/>
      <c r="G64" s="56"/>
      <c r="H64" s="11"/>
      <c r="I64" s="11"/>
    </row>
    <row r="65" spans="1:9" x14ac:dyDescent="0.3">
      <c r="A65" s="55" t="s">
        <v>59</v>
      </c>
      <c r="B65" s="56">
        <v>63</v>
      </c>
      <c r="C65" s="59"/>
      <c r="D65" s="56"/>
      <c r="E65" s="56"/>
      <c r="H65" s="11"/>
      <c r="I65" s="11"/>
    </row>
    <row r="66" spans="1:9" x14ac:dyDescent="0.3">
      <c r="A66" s="55" t="s">
        <v>32</v>
      </c>
      <c r="B66" s="56">
        <v>58.079250000000002</v>
      </c>
      <c r="C66" s="59">
        <v>70.596249999999998</v>
      </c>
      <c r="D66" s="56"/>
      <c r="F66" s="11"/>
      <c r="G66" s="11"/>
      <c r="H66" s="11"/>
      <c r="I66" s="11"/>
    </row>
    <row r="67" spans="1:9" x14ac:dyDescent="0.3">
      <c r="A67" s="55" t="s">
        <v>47</v>
      </c>
      <c r="B67" s="56">
        <v>54</v>
      </c>
      <c r="C67" s="59"/>
      <c r="D67" s="56"/>
      <c r="E67" s="56"/>
      <c r="F67" s="56"/>
      <c r="H67" s="11"/>
      <c r="I67" s="11"/>
    </row>
    <row r="68" spans="1:9" x14ac:dyDescent="0.3">
      <c r="A68" s="55" t="s">
        <v>51</v>
      </c>
      <c r="B68" s="56">
        <v>53</v>
      </c>
      <c r="C68" s="59"/>
      <c r="D68" s="56"/>
      <c r="E68" s="56"/>
      <c r="H68" s="11"/>
      <c r="I68" s="11"/>
    </row>
    <row r="69" spans="1:9" x14ac:dyDescent="0.3">
      <c r="A69" s="55" t="s">
        <v>40</v>
      </c>
      <c r="B69" s="56">
        <v>51</v>
      </c>
      <c r="C69" s="59"/>
      <c r="D69" s="56"/>
      <c r="E69" s="56"/>
      <c r="H69" s="11"/>
      <c r="I69" s="11"/>
    </row>
    <row r="70" spans="1:9" x14ac:dyDescent="0.3">
      <c r="A70" s="55" t="s">
        <v>39</v>
      </c>
      <c r="B70" s="56">
        <v>50</v>
      </c>
      <c r="C70" s="59"/>
      <c r="D70" s="56"/>
      <c r="E70" s="56"/>
      <c r="H70" s="11"/>
      <c r="I70" s="11"/>
    </row>
    <row r="71" spans="1:9" x14ac:dyDescent="0.3">
      <c r="A71" s="55" t="s">
        <v>46</v>
      </c>
      <c r="B71" s="56">
        <v>50</v>
      </c>
      <c r="C71" s="59"/>
      <c r="D71" s="56"/>
      <c r="E71" s="56"/>
      <c r="H71" s="11"/>
      <c r="I71" s="11"/>
    </row>
    <row r="72" spans="1:9" x14ac:dyDescent="0.3">
      <c r="A72" s="55" t="s">
        <v>30</v>
      </c>
      <c r="B72" s="56">
        <v>47</v>
      </c>
      <c r="C72" s="59"/>
      <c r="D72" s="56"/>
      <c r="E72" s="56"/>
      <c r="H72" s="11"/>
      <c r="I72" s="11"/>
    </row>
    <row r="73" spans="1:9" x14ac:dyDescent="0.3">
      <c r="A73" s="55" t="s">
        <v>55</v>
      </c>
      <c r="B73" s="56">
        <v>47</v>
      </c>
      <c r="C73" s="59"/>
      <c r="D73" s="56"/>
      <c r="E73" s="56"/>
      <c r="F73" s="56"/>
      <c r="G73" s="56"/>
      <c r="H73" s="11"/>
      <c r="I73" s="11"/>
    </row>
    <row r="74" spans="1:9" x14ac:dyDescent="0.3">
      <c r="A74" s="55" t="s">
        <v>53</v>
      </c>
      <c r="B74" s="56">
        <v>46</v>
      </c>
      <c r="C74" s="59"/>
      <c r="D74" s="56"/>
      <c r="E74" s="56"/>
      <c r="H74" s="11"/>
      <c r="I74" s="11"/>
    </row>
    <row r="75" spans="1:9" ht="24" x14ac:dyDescent="0.3">
      <c r="A75" s="55" t="s">
        <v>36</v>
      </c>
      <c r="B75" s="56">
        <v>45</v>
      </c>
      <c r="C75" s="59"/>
      <c r="D75" s="56"/>
      <c r="E75" s="56"/>
      <c r="H75" s="11"/>
      <c r="I75" s="11"/>
    </row>
    <row r="76" spans="1:9" x14ac:dyDescent="0.3">
      <c r="A76" s="55" t="s">
        <v>42</v>
      </c>
      <c r="B76" s="56">
        <v>45</v>
      </c>
      <c r="C76" s="59"/>
      <c r="D76" s="56"/>
      <c r="E76" s="56"/>
      <c r="H76" s="11"/>
      <c r="I76" s="11"/>
    </row>
    <row r="77" spans="1:9" x14ac:dyDescent="0.3">
      <c r="A77" s="55" t="s">
        <v>43</v>
      </c>
      <c r="B77" s="56">
        <v>44</v>
      </c>
      <c r="C77" s="59"/>
      <c r="D77" s="56"/>
      <c r="E77" s="56"/>
      <c r="H77" s="11"/>
      <c r="I77" s="11"/>
    </row>
    <row r="78" spans="1:9" x14ac:dyDescent="0.3">
      <c r="A78" s="55" t="s">
        <v>41</v>
      </c>
      <c r="B78" s="56">
        <v>41</v>
      </c>
      <c r="C78" s="59"/>
      <c r="D78" s="56"/>
      <c r="E78" s="56"/>
      <c r="H78" s="11"/>
      <c r="I78" s="11"/>
    </row>
    <row r="79" spans="1:9" x14ac:dyDescent="0.3">
      <c r="A79" s="55" t="s">
        <v>37</v>
      </c>
      <c r="B79" s="56">
        <v>40</v>
      </c>
      <c r="C79" s="59"/>
      <c r="D79" s="56"/>
      <c r="E79" s="56"/>
      <c r="F79" s="56"/>
      <c r="G79" s="56"/>
      <c r="H79" s="11"/>
      <c r="I79" s="11"/>
    </row>
    <row r="80" spans="1:9" x14ac:dyDescent="0.3">
      <c r="A80" s="55" t="s">
        <v>56</v>
      </c>
      <c r="B80" s="56">
        <v>39</v>
      </c>
      <c r="C80" s="59"/>
      <c r="D80" s="56"/>
      <c r="E80" s="56"/>
      <c r="H80" s="11"/>
      <c r="I80" s="11"/>
    </row>
    <row r="81" spans="1:9" x14ac:dyDescent="0.3">
      <c r="A81" s="55" t="s">
        <v>48</v>
      </c>
      <c r="B81" s="56">
        <v>38</v>
      </c>
      <c r="C81" s="59"/>
      <c r="D81" s="56"/>
      <c r="E81" s="56"/>
      <c r="H81" s="11"/>
      <c r="I81" s="11"/>
    </row>
    <row r="82" spans="1:9" x14ac:dyDescent="0.3">
      <c r="A82" s="55" t="s">
        <v>34</v>
      </c>
      <c r="B82" s="56">
        <v>36</v>
      </c>
      <c r="C82" s="59"/>
      <c r="D82" s="56"/>
      <c r="E82" s="56"/>
      <c r="H82" s="11"/>
      <c r="I82" s="11"/>
    </row>
    <row r="83" spans="1:9" x14ac:dyDescent="0.3">
      <c r="A83" s="55" t="s">
        <v>54</v>
      </c>
      <c r="B83" s="56">
        <v>35</v>
      </c>
      <c r="C83" s="59"/>
      <c r="D83" s="56"/>
      <c r="E83" s="56"/>
      <c r="H83" s="11"/>
      <c r="I83" s="11"/>
    </row>
    <row r="84" spans="1:9" x14ac:dyDescent="0.3">
      <c r="A84" s="55" t="s">
        <v>33</v>
      </c>
      <c r="B84" s="56">
        <v>34</v>
      </c>
      <c r="C84" s="59"/>
      <c r="D84" s="56"/>
      <c r="E84" s="56"/>
      <c r="H84" s="11"/>
      <c r="I84" s="11"/>
    </row>
    <row r="85" spans="1:9" x14ac:dyDescent="0.3">
      <c r="A85" s="55" t="s">
        <v>45</v>
      </c>
      <c r="B85" s="56">
        <v>30</v>
      </c>
      <c r="C85" s="59"/>
      <c r="D85" s="56"/>
      <c r="E85" s="56"/>
      <c r="F85" s="56"/>
      <c r="G85" s="56"/>
      <c r="H85" s="11"/>
      <c r="I85" s="11"/>
    </row>
    <row r="86" spans="1:9" x14ac:dyDescent="0.3">
      <c r="A86" s="55" t="s">
        <v>52</v>
      </c>
      <c r="B86" s="56">
        <v>27</v>
      </c>
      <c r="C86" s="59"/>
      <c r="D86" s="56"/>
      <c r="E86" s="56"/>
      <c r="H86" s="11"/>
      <c r="I86" s="11"/>
    </row>
    <row r="87" spans="1:9" x14ac:dyDescent="0.3">
      <c r="A87" s="56"/>
      <c r="B87" s="56"/>
      <c r="C87" s="56"/>
      <c r="D87" s="56"/>
      <c r="E87" s="56"/>
      <c r="F87" s="56"/>
    </row>
  </sheetData>
  <mergeCells count="9">
    <mergeCell ref="B6:L6"/>
    <mergeCell ref="A11:L11"/>
    <mergeCell ref="A30:L30"/>
    <mergeCell ref="A51:L51"/>
    <mergeCell ref="B1:L1"/>
    <mergeCell ref="B2:L2"/>
    <mergeCell ref="B3:L3"/>
    <mergeCell ref="B4:L4"/>
    <mergeCell ref="B5:L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BCCBE-57B3-4AA5-8008-884FBAAEB83C}">
  <dimension ref="A1:S87"/>
  <sheetViews>
    <sheetView workbookViewId="0"/>
  </sheetViews>
  <sheetFormatPr defaultRowHeight="14.4" x14ac:dyDescent="0.3"/>
  <cols>
    <col min="1" max="1" width="27.44140625" bestFit="1" customWidth="1"/>
    <col min="2" max="12" width="11.44140625" customWidth="1"/>
    <col min="22" max="22" width="9.88671875" customWidth="1"/>
  </cols>
  <sheetData>
    <row r="1" spans="1:19" ht="15" customHeight="1" thickBot="1" x14ac:dyDescent="0.35">
      <c r="A1" s="5" t="s">
        <v>4</v>
      </c>
      <c r="B1" s="86" t="s">
        <v>293</v>
      </c>
      <c r="C1" s="82"/>
      <c r="D1" s="82"/>
      <c r="E1" s="82"/>
      <c r="F1" s="82"/>
      <c r="G1" s="82"/>
      <c r="H1" s="82"/>
      <c r="I1" s="82"/>
      <c r="J1" s="82"/>
      <c r="K1" s="82"/>
      <c r="L1" s="82"/>
      <c r="M1" s="65"/>
      <c r="N1" s="66"/>
      <c r="O1" s="66"/>
      <c r="P1" s="66"/>
      <c r="Q1" s="66"/>
      <c r="R1" s="66"/>
      <c r="S1" s="66"/>
    </row>
    <row r="2" spans="1:19" ht="15.6" customHeight="1" thickBot="1" x14ac:dyDescent="0.35">
      <c r="A2" s="5" t="s">
        <v>5</v>
      </c>
      <c r="B2" s="80" t="s">
        <v>28</v>
      </c>
      <c r="C2" s="81"/>
      <c r="D2" s="81"/>
      <c r="E2" s="81"/>
      <c r="F2" s="81"/>
      <c r="G2" s="81"/>
      <c r="H2" s="81"/>
      <c r="I2" s="81"/>
      <c r="J2" s="81"/>
      <c r="K2" s="81"/>
      <c r="L2" s="81"/>
      <c r="M2" s="65"/>
      <c r="N2" s="66"/>
      <c r="O2" s="66"/>
      <c r="P2" s="66"/>
      <c r="Q2" s="66"/>
      <c r="R2" s="66"/>
      <c r="S2" s="66"/>
    </row>
    <row r="3" spans="1:19" ht="15" customHeight="1" thickBot="1" x14ac:dyDescent="0.35">
      <c r="A3" s="5" t="s">
        <v>6</v>
      </c>
      <c r="B3" s="80" t="s">
        <v>9</v>
      </c>
      <c r="C3" s="81"/>
      <c r="D3" s="81"/>
      <c r="E3" s="81"/>
      <c r="F3" s="81"/>
      <c r="G3" s="81"/>
      <c r="H3" s="81"/>
      <c r="I3" s="81"/>
      <c r="J3" s="81"/>
      <c r="K3" s="81"/>
      <c r="L3" s="81"/>
      <c r="M3" s="65"/>
      <c r="N3" s="66"/>
      <c r="O3" s="66"/>
      <c r="P3" s="66"/>
      <c r="Q3" s="66"/>
      <c r="R3" s="66"/>
      <c r="S3" s="66"/>
    </row>
    <row r="4" spans="1:19" ht="15" customHeight="1" thickBot="1" x14ac:dyDescent="0.35">
      <c r="A4" s="5" t="s">
        <v>8</v>
      </c>
      <c r="B4" s="80" t="s">
        <v>15</v>
      </c>
      <c r="C4" s="81"/>
      <c r="D4" s="81"/>
      <c r="E4" s="81"/>
      <c r="F4" s="81"/>
      <c r="G4" s="81"/>
      <c r="H4" s="81"/>
      <c r="I4" s="81"/>
      <c r="J4" s="81"/>
      <c r="K4" s="81"/>
      <c r="L4" s="81"/>
      <c r="M4" s="65"/>
      <c r="N4" s="66"/>
      <c r="O4" s="66"/>
      <c r="P4" s="66"/>
      <c r="Q4" s="66"/>
      <c r="R4" s="66"/>
      <c r="S4" s="66"/>
    </row>
    <row r="5" spans="1:19" ht="15" customHeight="1" thickBot="1" x14ac:dyDescent="0.35">
      <c r="A5" s="5" t="s">
        <v>16</v>
      </c>
      <c r="B5" s="80" t="s">
        <v>258</v>
      </c>
      <c r="C5" s="81"/>
      <c r="D5" s="81"/>
      <c r="E5" s="81"/>
      <c r="F5" s="81"/>
      <c r="G5" s="81"/>
      <c r="H5" s="81"/>
      <c r="I5" s="81"/>
      <c r="J5" s="81"/>
      <c r="K5" s="81"/>
      <c r="L5" s="81"/>
      <c r="M5" s="65"/>
      <c r="N5" s="66"/>
      <c r="O5" s="66"/>
      <c r="P5" s="66"/>
      <c r="Q5" s="66"/>
      <c r="R5" s="66"/>
      <c r="S5" s="66"/>
    </row>
    <row r="6" spans="1:19" ht="101.4" customHeight="1" x14ac:dyDescent="0.3">
      <c r="A6" s="8" t="s">
        <v>26</v>
      </c>
      <c r="B6" s="80" t="s">
        <v>23</v>
      </c>
      <c r="C6" s="81"/>
      <c r="D6" s="81"/>
      <c r="E6" s="81"/>
      <c r="F6" s="81"/>
      <c r="G6" s="81"/>
      <c r="H6" s="81"/>
      <c r="I6" s="81"/>
      <c r="J6" s="81"/>
      <c r="K6" s="81"/>
      <c r="L6" s="81"/>
      <c r="M6" s="65"/>
      <c r="N6" s="66"/>
      <c r="O6" s="66"/>
      <c r="P6" s="66"/>
      <c r="Q6" s="66"/>
      <c r="R6" s="66"/>
      <c r="S6" s="66"/>
    </row>
    <row r="7" spans="1:19" x14ac:dyDescent="0.3">
      <c r="A7" s="1"/>
      <c r="B7" s="6"/>
      <c r="C7" s="6"/>
      <c r="D7" s="6"/>
      <c r="E7" s="6"/>
      <c r="F7" s="6"/>
      <c r="G7" s="6"/>
      <c r="H7" s="6"/>
      <c r="I7" s="6"/>
      <c r="J7" s="6"/>
      <c r="K7" s="6"/>
      <c r="L7" s="6"/>
      <c r="M7" s="6"/>
      <c r="N7" s="6"/>
      <c r="O7" s="6"/>
      <c r="P7" s="6"/>
      <c r="Q7" s="6"/>
      <c r="R7" s="6"/>
      <c r="S7" s="6"/>
    </row>
    <row r="8" spans="1:19" x14ac:dyDescent="0.3">
      <c r="A8" s="46" t="s">
        <v>256</v>
      </c>
    </row>
    <row r="9" spans="1:19" x14ac:dyDescent="0.3">
      <c r="A9" s="46" t="s">
        <v>260</v>
      </c>
    </row>
    <row r="10" spans="1:19" x14ac:dyDescent="0.3">
      <c r="A10" s="46"/>
    </row>
    <row r="11" spans="1:19" ht="24.6" customHeight="1" x14ac:dyDescent="0.3">
      <c r="A11" s="82" t="s">
        <v>259</v>
      </c>
      <c r="B11" s="82"/>
      <c r="C11" s="82"/>
      <c r="D11" s="82"/>
      <c r="E11" s="82"/>
      <c r="F11" s="82"/>
      <c r="G11" s="82"/>
      <c r="H11" s="82"/>
      <c r="I11" s="82"/>
      <c r="J11" s="82"/>
      <c r="K11" s="82"/>
      <c r="L11" s="82"/>
    </row>
    <row r="13" spans="1:19" x14ac:dyDescent="0.3">
      <c r="A13" s="55"/>
      <c r="B13" s="53" t="s">
        <v>122</v>
      </c>
    </row>
    <row r="14" spans="1:19" x14ac:dyDescent="0.3">
      <c r="A14" s="55">
        <v>2016</v>
      </c>
      <c r="B14" s="56">
        <v>30.736449999999998</v>
      </c>
      <c r="D14" s="52"/>
    </row>
    <row r="15" spans="1:19" x14ac:dyDescent="0.3">
      <c r="A15" s="55">
        <v>2017</v>
      </c>
      <c r="B15" s="56">
        <v>44.743459999999999</v>
      </c>
      <c r="D15" s="52"/>
    </row>
    <row r="16" spans="1:19" x14ac:dyDescent="0.3">
      <c r="A16" s="55">
        <v>2018</v>
      </c>
      <c r="B16" s="56">
        <v>43.968180000000004</v>
      </c>
      <c r="D16" s="52"/>
    </row>
    <row r="27" spans="1:12" x14ac:dyDescent="0.3">
      <c r="A27" s="46" t="s">
        <v>257</v>
      </c>
    </row>
    <row r="28" spans="1:12" x14ac:dyDescent="0.3">
      <c r="A28" s="46" t="s">
        <v>261</v>
      </c>
    </row>
    <row r="30" spans="1:12" ht="72" customHeight="1" x14ac:dyDescent="0.3">
      <c r="A30" s="82" t="s">
        <v>262</v>
      </c>
      <c r="B30" s="82"/>
      <c r="C30" s="82"/>
      <c r="D30" s="82"/>
      <c r="E30" s="82"/>
      <c r="F30" s="82"/>
      <c r="G30" s="82"/>
      <c r="H30" s="82"/>
      <c r="I30" s="82"/>
      <c r="J30" s="82"/>
      <c r="K30" s="82"/>
      <c r="L30" s="82"/>
    </row>
    <row r="31" spans="1:12" x14ac:dyDescent="0.3">
      <c r="A31" s="12"/>
      <c r="B31" s="12"/>
      <c r="C31" s="12"/>
      <c r="D31" s="12"/>
      <c r="E31" s="12"/>
      <c r="F31" s="12"/>
      <c r="G31" s="12"/>
      <c r="H31" s="12"/>
      <c r="I31" s="12"/>
      <c r="J31" s="12"/>
      <c r="K31" s="12"/>
      <c r="L31" s="12"/>
    </row>
    <row r="32" spans="1:12" x14ac:dyDescent="0.3">
      <c r="A32" s="55"/>
      <c r="B32" s="53" t="s">
        <v>136</v>
      </c>
      <c r="C32" s="53" t="s">
        <v>89</v>
      </c>
      <c r="D32" s="53" t="s">
        <v>90</v>
      </c>
      <c r="E32" s="53" t="s">
        <v>64</v>
      </c>
      <c r="F32" s="12"/>
      <c r="G32" s="12"/>
      <c r="H32" s="12"/>
      <c r="I32" s="12"/>
      <c r="J32" s="12"/>
      <c r="K32" s="12"/>
    </row>
    <row r="33" spans="1:11" x14ac:dyDescent="0.3">
      <c r="A33" s="55">
        <v>2016</v>
      </c>
      <c r="B33" s="56"/>
      <c r="C33" s="56">
        <v>27.552500000000002</v>
      </c>
      <c r="D33" s="56">
        <v>42.055150000000005</v>
      </c>
      <c r="E33" s="56">
        <v>68.248390000000001</v>
      </c>
      <c r="F33" s="12"/>
      <c r="G33" s="12"/>
      <c r="H33" s="12"/>
      <c r="I33" s="12"/>
      <c r="J33" s="12"/>
      <c r="K33" s="12"/>
    </row>
    <row r="34" spans="1:11" x14ac:dyDescent="0.3">
      <c r="A34" s="55">
        <v>2017</v>
      </c>
      <c r="B34" s="56"/>
      <c r="C34" s="56">
        <v>42.558309999999999</v>
      </c>
      <c r="D34" s="56">
        <v>50.657470000000004</v>
      </c>
      <c r="E34" s="56">
        <v>79.049869999999999</v>
      </c>
    </row>
    <row r="35" spans="1:11" x14ac:dyDescent="0.3">
      <c r="A35" s="55">
        <v>2018</v>
      </c>
      <c r="B35" s="56">
        <v>26.169219999999999</v>
      </c>
      <c r="C35" s="56">
        <v>39.786969999999997</v>
      </c>
      <c r="D35" s="56">
        <v>59.799080000000004</v>
      </c>
      <c r="E35" s="56">
        <v>81.110219999999998</v>
      </c>
    </row>
    <row r="36" spans="1:11" x14ac:dyDescent="0.3">
      <c r="A36" s="56"/>
      <c r="B36" s="56"/>
      <c r="C36" s="56"/>
      <c r="D36" s="56"/>
      <c r="E36" s="56"/>
      <c r="F36" s="56"/>
    </row>
    <row r="37" spans="1:11" x14ac:dyDescent="0.3">
      <c r="F37" s="56"/>
    </row>
    <row r="38" spans="1:11" x14ac:dyDescent="0.3">
      <c r="B38" s="11"/>
      <c r="C38" s="11"/>
      <c r="D38" s="11"/>
      <c r="E38" s="11"/>
      <c r="F38" s="56"/>
    </row>
    <row r="39" spans="1:11" x14ac:dyDescent="0.3">
      <c r="B39" s="11"/>
      <c r="C39" s="11"/>
      <c r="D39" s="11"/>
      <c r="E39" s="11"/>
      <c r="F39" s="56"/>
    </row>
    <row r="40" spans="1:11" x14ac:dyDescent="0.3">
      <c r="B40" s="11"/>
      <c r="C40" s="11"/>
      <c r="D40" s="11"/>
      <c r="E40" s="11"/>
      <c r="F40" s="56"/>
    </row>
    <row r="41" spans="1:11" x14ac:dyDescent="0.3">
      <c r="A41" s="56"/>
      <c r="B41" s="56"/>
      <c r="C41" s="56"/>
      <c r="D41" s="56"/>
      <c r="E41" s="56"/>
      <c r="F41" s="56"/>
    </row>
    <row r="42" spans="1:11" x14ac:dyDescent="0.3">
      <c r="A42" s="56"/>
      <c r="B42" s="56"/>
      <c r="C42" s="56"/>
      <c r="D42" s="56"/>
      <c r="E42" s="56"/>
      <c r="F42" s="56"/>
    </row>
    <row r="43" spans="1:11" x14ac:dyDescent="0.3">
      <c r="A43" s="56"/>
      <c r="B43" s="56"/>
      <c r="C43" s="56"/>
      <c r="D43" s="56"/>
      <c r="E43" s="56"/>
      <c r="F43" s="56"/>
    </row>
    <row r="44" spans="1:11" x14ac:dyDescent="0.3">
      <c r="A44" s="56"/>
      <c r="B44" s="56"/>
      <c r="C44" s="56"/>
      <c r="D44" s="56"/>
      <c r="E44" s="56"/>
      <c r="F44" s="56"/>
    </row>
    <row r="45" spans="1:11" x14ac:dyDescent="0.3">
      <c r="A45" s="56"/>
      <c r="B45" s="56"/>
      <c r="C45" s="56"/>
      <c r="D45" s="56"/>
      <c r="E45" s="56"/>
      <c r="F45" s="56"/>
    </row>
    <row r="46" spans="1:11" x14ac:dyDescent="0.3">
      <c r="A46" s="56"/>
      <c r="B46" s="56"/>
      <c r="C46" s="56"/>
      <c r="D46" s="56"/>
      <c r="E46" s="56"/>
      <c r="F46" s="56"/>
    </row>
    <row r="47" spans="1:11" x14ac:dyDescent="0.3">
      <c r="A47" s="56"/>
      <c r="B47" s="56"/>
      <c r="C47" s="56"/>
      <c r="D47" s="56"/>
      <c r="E47" s="56"/>
      <c r="F47" s="56"/>
    </row>
    <row r="48" spans="1:11" x14ac:dyDescent="0.3">
      <c r="A48" s="46" t="s">
        <v>265</v>
      </c>
      <c r="B48" s="56"/>
      <c r="C48" s="56"/>
      <c r="D48" s="56"/>
      <c r="E48" s="56"/>
      <c r="F48" s="56"/>
    </row>
    <row r="49" spans="1:12" x14ac:dyDescent="0.3">
      <c r="A49" s="46" t="s">
        <v>263</v>
      </c>
      <c r="B49" s="56"/>
      <c r="C49" s="56"/>
      <c r="D49" s="56"/>
      <c r="E49" s="56"/>
      <c r="F49" s="56"/>
    </row>
    <row r="50" spans="1:12" x14ac:dyDescent="0.3">
      <c r="A50" s="46"/>
      <c r="B50" s="56"/>
      <c r="C50" s="56"/>
      <c r="D50" s="56"/>
      <c r="E50" s="56"/>
      <c r="F50" s="56"/>
    </row>
    <row r="51" spans="1:12" ht="63" customHeight="1" x14ac:dyDescent="0.3">
      <c r="A51" s="82" t="s">
        <v>264</v>
      </c>
      <c r="B51" s="82"/>
      <c r="C51" s="82"/>
      <c r="D51" s="82"/>
      <c r="E51" s="82"/>
      <c r="F51" s="82"/>
      <c r="G51" s="82"/>
      <c r="H51" s="82"/>
      <c r="I51" s="82"/>
      <c r="J51" s="82"/>
      <c r="K51" s="82"/>
      <c r="L51" s="82"/>
    </row>
    <row r="52" spans="1:12" x14ac:dyDescent="0.3">
      <c r="A52" s="56"/>
      <c r="B52" s="56"/>
      <c r="C52" s="56"/>
      <c r="D52" s="56"/>
      <c r="E52" s="56"/>
      <c r="F52" s="56"/>
    </row>
    <row r="53" spans="1:12" x14ac:dyDescent="0.3">
      <c r="A53" s="55" t="s">
        <v>80</v>
      </c>
      <c r="B53" s="53">
        <v>2016</v>
      </c>
      <c r="C53" s="53">
        <v>2017</v>
      </c>
      <c r="D53" s="64">
        <v>2018</v>
      </c>
    </row>
    <row r="54" spans="1:12" x14ac:dyDescent="0.3">
      <c r="A54" s="55" t="s">
        <v>83</v>
      </c>
      <c r="B54" s="56">
        <v>30.736449999999998</v>
      </c>
      <c r="C54" s="62">
        <v>44.743459999999999</v>
      </c>
      <c r="D54" s="62">
        <v>43.968180000000004</v>
      </c>
      <c r="F54" s="11"/>
      <c r="G54" s="11"/>
      <c r="H54" s="11"/>
      <c r="I54" s="11"/>
    </row>
    <row r="55" spans="1:12" x14ac:dyDescent="0.3">
      <c r="A55" s="55" t="s">
        <v>84</v>
      </c>
      <c r="B55" s="56">
        <v>32.03586</v>
      </c>
      <c r="C55" s="62">
        <v>42.233840000000001</v>
      </c>
      <c r="D55" s="62">
        <v>45.88147</v>
      </c>
      <c r="F55" s="11"/>
      <c r="G55" s="11"/>
      <c r="H55" s="11"/>
      <c r="I55" s="11"/>
    </row>
    <row r="56" spans="1:12" x14ac:dyDescent="0.3">
      <c r="A56" s="55" t="s">
        <v>85</v>
      </c>
      <c r="B56" s="56">
        <v>20.77938</v>
      </c>
      <c r="C56" s="62">
        <v>24.840019999999999</v>
      </c>
      <c r="D56" s="62">
        <v>27.93525</v>
      </c>
      <c r="F56" s="11"/>
      <c r="G56" s="11"/>
      <c r="H56" s="11"/>
      <c r="I56" s="11"/>
    </row>
    <row r="57" spans="1:12" x14ac:dyDescent="0.3">
      <c r="A57" s="55"/>
      <c r="B57" s="56"/>
      <c r="C57" s="62"/>
      <c r="D57" s="62"/>
      <c r="H57" s="11"/>
      <c r="I57" s="11"/>
    </row>
    <row r="58" spans="1:12" x14ac:dyDescent="0.3">
      <c r="A58" s="55" t="s">
        <v>57</v>
      </c>
      <c r="B58" s="56">
        <v>57</v>
      </c>
      <c r="C58" s="62">
        <v>66</v>
      </c>
      <c r="D58" s="62">
        <v>65</v>
      </c>
      <c r="E58" s="56"/>
      <c r="H58" s="11"/>
      <c r="I58" s="11"/>
    </row>
    <row r="59" spans="1:12" x14ac:dyDescent="0.3">
      <c r="A59" s="55" t="s">
        <v>58</v>
      </c>
      <c r="B59" s="56">
        <v>48</v>
      </c>
      <c r="C59" s="62" t="s">
        <v>31</v>
      </c>
      <c r="D59" s="62">
        <v>57</v>
      </c>
      <c r="E59" s="56"/>
      <c r="H59" s="11"/>
      <c r="I59" s="11"/>
    </row>
    <row r="60" spans="1:12" x14ac:dyDescent="0.3">
      <c r="A60" s="55" t="s">
        <v>35</v>
      </c>
      <c r="B60" s="56">
        <v>42</v>
      </c>
      <c r="C60" s="62">
        <v>51</v>
      </c>
      <c r="D60" s="62">
        <v>56</v>
      </c>
      <c r="E60" s="56"/>
      <c r="H60" s="11"/>
      <c r="I60" s="11"/>
    </row>
    <row r="61" spans="1:12" x14ac:dyDescent="0.3">
      <c r="A61" s="55" t="s">
        <v>50</v>
      </c>
      <c r="B61" s="56">
        <v>35</v>
      </c>
      <c r="C61" s="62" t="s">
        <v>31</v>
      </c>
      <c r="D61" s="62">
        <v>48</v>
      </c>
      <c r="E61" s="56"/>
      <c r="H61" s="11"/>
      <c r="I61" s="11"/>
    </row>
    <row r="62" spans="1:12" x14ac:dyDescent="0.3">
      <c r="A62" s="55" t="s">
        <v>38</v>
      </c>
      <c r="B62" s="56">
        <v>36</v>
      </c>
      <c r="C62" s="62" t="s">
        <v>31</v>
      </c>
      <c r="D62" s="62">
        <v>45</v>
      </c>
      <c r="E62" s="56"/>
      <c r="H62" s="11"/>
      <c r="I62" s="11"/>
    </row>
    <row r="63" spans="1:12" x14ac:dyDescent="0.3">
      <c r="A63" s="55" t="s">
        <v>59</v>
      </c>
      <c r="B63" s="56">
        <v>35</v>
      </c>
      <c r="C63" s="62" t="s">
        <v>31</v>
      </c>
      <c r="D63" s="62">
        <v>42</v>
      </c>
      <c r="E63" s="56"/>
      <c r="H63" s="11"/>
      <c r="I63" s="11"/>
    </row>
    <row r="64" spans="1:12" x14ac:dyDescent="0.3">
      <c r="A64" s="55" t="s">
        <v>32</v>
      </c>
      <c r="B64" s="56">
        <v>28.45834</v>
      </c>
      <c r="C64" s="62">
        <v>39.59008</v>
      </c>
      <c r="D64" s="62">
        <v>40.247439999999997</v>
      </c>
      <c r="E64" s="56"/>
      <c r="F64" s="56"/>
      <c r="G64" s="56"/>
      <c r="H64" s="11"/>
      <c r="I64" s="11"/>
    </row>
    <row r="65" spans="1:9" x14ac:dyDescent="0.3">
      <c r="A65" s="55" t="s">
        <v>49</v>
      </c>
      <c r="B65" s="56">
        <v>28</v>
      </c>
      <c r="C65" s="62" t="s">
        <v>31</v>
      </c>
      <c r="D65" s="62">
        <v>37</v>
      </c>
      <c r="E65" s="56"/>
      <c r="H65" s="11"/>
      <c r="I65" s="11"/>
    </row>
    <row r="66" spans="1:9" x14ac:dyDescent="0.3">
      <c r="A66" s="55" t="s">
        <v>37</v>
      </c>
      <c r="B66" s="56">
        <v>23</v>
      </c>
      <c r="C66" s="62" t="s">
        <v>31</v>
      </c>
      <c r="D66" s="62">
        <v>34</v>
      </c>
      <c r="F66" s="11"/>
      <c r="G66" s="11"/>
      <c r="H66" s="11"/>
      <c r="I66" s="11"/>
    </row>
    <row r="67" spans="1:9" x14ac:dyDescent="0.3">
      <c r="A67" s="55" t="s">
        <v>42</v>
      </c>
      <c r="B67" s="56">
        <v>23</v>
      </c>
      <c r="C67" s="62">
        <v>31</v>
      </c>
      <c r="D67" s="62">
        <v>31</v>
      </c>
      <c r="E67" s="56"/>
      <c r="F67" s="56"/>
      <c r="H67" s="11"/>
      <c r="I67" s="11"/>
    </row>
    <row r="68" spans="1:9" x14ac:dyDescent="0.3">
      <c r="A68" s="55" t="s">
        <v>44</v>
      </c>
      <c r="B68" s="56">
        <v>15</v>
      </c>
      <c r="C68" s="62">
        <v>22</v>
      </c>
      <c r="D68" s="62">
        <v>27</v>
      </c>
      <c r="E68" s="56"/>
      <c r="H68" s="11"/>
      <c r="I68" s="11"/>
    </row>
    <row r="69" spans="1:9" x14ac:dyDescent="0.3">
      <c r="A69" s="55" t="s">
        <v>30</v>
      </c>
      <c r="B69" s="56">
        <v>21</v>
      </c>
      <c r="C69" s="62" t="s">
        <v>31</v>
      </c>
      <c r="D69" s="62">
        <v>26</v>
      </c>
      <c r="E69" s="56"/>
      <c r="H69" s="11"/>
      <c r="I69" s="11"/>
    </row>
    <row r="70" spans="1:9" x14ac:dyDescent="0.3">
      <c r="A70" s="55" t="s">
        <v>34</v>
      </c>
      <c r="B70" s="56">
        <v>18</v>
      </c>
      <c r="C70" s="62">
        <v>22</v>
      </c>
      <c r="D70" s="62">
        <v>26</v>
      </c>
      <c r="E70" s="56"/>
      <c r="H70" s="11"/>
      <c r="I70" s="11"/>
    </row>
    <row r="71" spans="1:9" x14ac:dyDescent="0.3">
      <c r="A71" s="55" t="s">
        <v>55</v>
      </c>
      <c r="B71" s="56">
        <v>22</v>
      </c>
      <c r="C71" s="62">
        <v>22</v>
      </c>
      <c r="D71" s="62">
        <v>26</v>
      </c>
      <c r="E71" s="56"/>
      <c r="H71" s="11"/>
      <c r="I71" s="11"/>
    </row>
    <row r="72" spans="1:9" x14ac:dyDescent="0.3">
      <c r="A72" s="55" t="s">
        <v>47</v>
      </c>
      <c r="B72" s="56">
        <v>19</v>
      </c>
      <c r="C72" s="62" t="s">
        <v>31</v>
      </c>
      <c r="D72" s="62">
        <v>25</v>
      </c>
      <c r="E72" s="56"/>
      <c r="H72" s="11"/>
      <c r="I72" s="11"/>
    </row>
    <row r="73" spans="1:9" x14ac:dyDescent="0.3">
      <c r="A73" s="55" t="s">
        <v>53</v>
      </c>
      <c r="B73" s="56">
        <v>18</v>
      </c>
      <c r="C73" s="62">
        <v>23</v>
      </c>
      <c r="D73" s="62">
        <v>25</v>
      </c>
      <c r="E73" s="56"/>
      <c r="F73" s="56"/>
      <c r="G73" s="56"/>
      <c r="H73" s="11"/>
      <c r="I73" s="11"/>
    </row>
    <row r="74" spans="1:9" x14ac:dyDescent="0.3">
      <c r="A74" s="55" t="s">
        <v>43</v>
      </c>
      <c r="B74" s="56">
        <v>22</v>
      </c>
      <c r="C74" s="62" t="s">
        <v>31</v>
      </c>
      <c r="D74" s="62">
        <v>23</v>
      </c>
      <c r="E74" s="56"/>
      <c r="H74" s="11"/>
      <c r="I74" s="11"/>
    </row>
    <row r="75" spans="1:9" x14ac:dyDescent="0.3">
      <c r="A75" s="55" t="s">
        <v>46</v>
      </c>
      <c r="B75" s="56">
        <v>17</v>
      </c>
      <c r="C75" s="62">
        <v>23</v>
      </c>
      <c r="D75" s="62">
        <v>23</v>
      </c>
      <c r="E75" s="56"/>
      <c r="H75" s="11"/>
      <c r="I75" s="11"/>
    </row>
    <row r="76" spans="1:9" x14ac:dyDescent="0.3">
      <c r="A76" s="55" t="s">
        <v>51</v>
      </c>
      <c r="B76" s="56">
        <v>17</v>
      </c>
      <c r="C76" s="62">
        <v>21</v>
      </c>
      <c r="D76" s="62">
        <v>23</v>
      </c>
      <c r="E76" s="56"/>
      <c r="H76" s="11"/>
      <c r="I76" s="11"/>
    </row>
    <row r="77" spans="1:9" ht="24" x14ac:dyDescent="0.3">
      <c r="A77" s="55" t="s">
        <v>36</v>
      </c>
      <c r="B77" s="56">
        <v>16</v>
      </c>
      <c r="C77" s="62" t="s">
        <v>31</v>
      </c>
      <c r="D77" s="62">
        <v>22</v>
      </c>
      <c r="E77" s="56"/>
      <c r="H77" s="11"/>
      <c r="I77" s="11"/>
    </row>
    <row r="78" spans="1:9" x14ac:dyDescent="0.3">
      <c r="A78" s="55" t="s">
        <v>40</v>
      </c>
      <c r="B78" s="56">
        <v>18</v>
      </c>
      <c r="C78" s="62">
        <v>24</v>
      </c>
      <c r="D78" s="62">
        <v>22</v>
      </c>
      <c r="E78" s="56"/>
      <c r="H78" s="11"/>
      <c r="I78" s="11"/>
    </row>
    <row r="79" spans="1:9" x14ac:dyDescent="0.3">
      <c r="A79" s="55" t="s">
        <v>56</v>
      </c>
      <c r="B79" s="56">
        <v>18</v>
      </c>
      <c r="C79" s="62">
        <v>22</v>
      </c>
      <c r="D79" s="62">
        <v>21</v>
      </c>
      <c r="E79" s="56"/>
      <c r="F79" s="56"/>
      <c r="G79" s="56"/>
      <c r="H79" s="11"/>
      <c r="I79" s="11"/>
    </row>
    <row r="80" spans="1:9" x14ac:dyDescent="0.3">
      <c r="A80" s="55" t="s">
        <v>41</v>
      </c>
      <c r="B80" s="56">
        <v>17</v>
      </c>
      <c r="C80" s="62" t="s">
        <v>31</v>
      </c>
      <c r="D80" s="62">
        <v>19</v>
      </c>
      <c r="E80" s="56"/>
      <c r="H80" s="11"/>
      <c r="I80" s="11"/>
    </row>
    <row r="81" spans="1:9" x14ac:dyDescent="0.3">
      <c r="A81" s="55" t="s">
        <v>48</v>
      </c>
      <c r="B81" s="56">
        <v>12</v>
      </c>
      <c r="C81" s="62">
        <v>16</v>
      </c>
      <c r="D81" s="62">
        <v>18</v>
      </c>
      <c r="E81" s="56"/>
      <c r="H81" s="11"/>
      <c r="I81" s="11"/>
    </row>
    <row r="82" spans="1:9" x14ac:dyDescent="0.3">
      <c r="A82" s="55" t="s">
        <v>45</v>
      </c>
      <c r="B82" s="56">
        <v>8</v>
      </c>
      <c r="C82" s="62">
        <v>12</v>
      </c>
      <c r="D82" s="62">
        <v>15</v>
      </c>
      <c r="E82" s="56"/>
      <c r="H82" s="11"/>
      <c r="I82" s="11"/>
    </row>
    <row r="83" spans="1:9" x14ac:dyDescent="0.3">
      <c r="A83" s="55" t="s">
        <v>39</v>
      </c>
      <c r="B83" s="56">
        <v>9</v>
      </c>
      <c r="C83" s="62">
        <v>11</v>
      </c>
      <c r="D83" s="62">
        <v>13</v>
      </c>
      <c r="E83" s="56"/>
      <c r="H83" s="11"/>
      <c r="I83" s="11"/>
    </row>
    <row r="84" spans="1:9" x14ac:dyDescent="0.3">
      <c r="A84" s="55" t="s">
        <v>52</v>
      </c>
      <c r="B84" s="56">
        <v>8</v>
      </c>
      <c r="C84" s="62">
        <v>10</v>
      </c>
      <c r="D84" s="62">
        <v>11</v>
      </c>
      <c r="E84" s="56"/>
      <c r="H84" s="11"/>
      <c r="I84" s="11"/>
    </row>
    <row r="85" spans="1:9" x14ac:dyDescent="0.3">
      <c r="A85" s="55" t="s">
        <v>54</v>
      </c>
      <c r="B85" s="56">
        <v>7</v>
      </c>
      <c r="C85" s="62">
        <v>11</v>
      </c>
      <c r="D85" s="62">
        <v>10</v>
      </c>
      <c r="E85" s="56"/>
      <c r="F85" s="56"/>
      <c r="G85" s="56"/>
      <c r="H85" s="11"/>
      <c r="I85" s="11"/>
    </row>
    <row r="86" spans="1:9" x14ac:dyDescent="0.3">
      <c r="A86" s="55" t="s">
        <v>33</v>
      </c>
      <c r="B86" s="56">
        <v>7</v>
      </c>
      <c r="C86" s="62">
        <v>8</v>
      </c>
      <c r="D86" s="62">
        <v>8</v>
      </c>
      <c r="E86" s="56"/>
      <c r="H86" s="11"/>
      <c r="I86" s="11"/>
    </row>
    <row r="87" spans="1:9" x14ac:dyDescent="0.3">
      <c r="A87" s="56"/>
    </row>
  </sheetData>
  <mergeCells count="9">
    <mergeCell ref="B6:L6"/>
    <mergeCell ref="A11:L11"/>
    <mergeCell ref="A30:L30"/>
    <mergeCell ref="A51:L51"/>
    <mergeCell ref="B1:L1"/>
    <mergeCell ref="B2:L2"/>
    <mergeCell ref="B3:L3"/>
    <mergeCell ref="B4:L4"/>
    <mergeCell ref="B5:L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ALGEMEEN </vt:lpstr>
      <vt:lpstr>Internettoegang</vt:lpstr>
      <vt:lpstr>Internetsnelheid</vt:lpstr>
      <vt:lpstr>ERP</vt:lpstr>
      <vt:lpstr>CRM</vt:lpstr>
      <vt:lpstr>e-commerce</vt:lpstr>
      <vt:lpstr>Website</vt:lpstr>
      <vt:lpstr>Sociale media</vt:lpstr>
      <vt:lpstr>Cloud computing</vt:lpstr>
      <vt:lpstr>3D-printing</vt:lpstr>
      <vt:lpstr>Big data</vt:lpstr>
      <vt:lpstr>steekproefgegevens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Moreas, Marie-anne</dc:creator>
  <cp:lastModifiedBy>Noppe, Jo</cp:lastModifiedBy>
  <dcterms:created xsi:type="dcterms:W3CDTF">2019-12-19T14:35:29Z</dcterms:created>
  <dcterms:modified xsi:type="dcterms:W3CDTF">2020-08-24T09:58:22Z</dcterms:modified>
</cp:coreProperties>
</file>