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ara_lambrechts_vlaanderen_be/Documents/BK/website nieuw beleid/"/>
    </mc:Choice>
  </mc:AlternateContent>
  <xr:revisionPtr revIDLastSave="0" documentId="8_{F05CFE4F-8DBC-4A1D-8406-EEB861C159F6}" xr6:coauthVersionLast="46" xr6:coauthVersionMax="46" xr10:uidLastSave="{00000000-0000-0000-0000-000000000000}"/>
  <bookViews>
    <workbookView xWindow="-108" yWindow="-108" windowWidth="23256" windowHeight="12576" tabRatio="830" activeTab="3" xr2:uid="{00000000-000D-0000-FFFF-FFFF00000000}"/>
  </bookViews>
  <sheets>
    <sheet name="FINANCIEEL PLAN" sheetId="4" r:id="rId1"/>
    <sheet name="I) Investeringen" sheetId="5" r:id="rId2"/>
    <sheet name="II) Financiering" sheetId="14" r:id="rId3"/>
    <sheet name="III) Omzet en variabele kosten" sheetId="6" r:id="rId4"/>
    <sheet name="IV) Vaste kosten" sheetId="7" r:id="rId5"/>
    <sheet name="V) Verworpen uitgaven" sheetId="8" r:id="rId6"/>
    <sheet name="VI) Resultatenrekening" sheetId="9" r:id="rId7"/>
    <sheet name="VII) Belastingen" sheetId="10" r:id="rId8"/>
    <sheet name="VIII) Doodpuntomzet" sheetId="11" r:id="rId9"/>
    <sheet name="IX) Boordtabel" sheetId="18" state="hidden" r:id="rId10"/>
    <sheet name="X) Thesaurietabel" sheetId="16" state="hidden" r:id="rId11"/>
    <sheet name="Belastingen doodpuntomzet" sheetId="13" state="hidden" r:id="rId12"/>
  </sheets>
  <definedNames>
    <definedName name="_xlnm.Print_Area" localSheetId="0">'FINANCIEEL PLAN'!$A$3:$J$30</definedName>
    <definedName name="_xlnm.Print_Area" localSheetId="1">'I) Investeringen'!$A$1:$F$29,'I) Investeringen'!$A$31:$F$41</definedName>
    <definedName name="_xlnm.Print_Area" localSheetId="2">'II) Financiering'!$A$1:$C$43</definedName>
    <definedName name="_xlnm.Print_Area" localSheetId="3">'III) Omzet en variabele kosten'!$A$1:$H$27</definedName>
    <definedName name="_xlnm.Print_Area" localSheetId="4">'IV) Vaste kosten'!$A$1:$D$81</definedName>
    <definedName name="_xlnm.Print_Area" localSheetId="5">'V) Verworpen uitgaven'!$A$1:$E$20</definedName>
    <definedName name="_xlnm.Print_Area" localSheetId="6">'VI) Resultatenrekening'!$A$1:$C$36</definedName>
    <definedName name="_xlnm.Print_Area" localSheetId="7">'VII) Belastingen'!$A$1:$I$31</definedName>
    <definedName name="_xlnm.Print_Area" localSheetId="8">'VIII) Doodpuntomzet'!$A$1:$J$19,'VIII) Doodpuntomzet'!$A$21:$J$44</definedName>
    <definedName name="_xlnm.Print_Titles" localSheetId="4">'IV) Vaste kosten'!$A:$A,'IV) Vaste kosten'!$1:$5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4" l="1"/>
  <c r="C65" i="7" l="1"/>
  <c r="C63" i="7" s="1"/>
  <c r="C16" i="9" s="1"/>
  <c r="G15" i="18" s="1"/>
  <c r="B65" i="7"/>
  <c r="N61" i="16" s="1"/>
  <c r="N60" i="16" s="1"/>
  <c r="B34" i="7"/>
  <c r="B16" i="7"/>
  <c r="B39" i="7"/>
  <c r="B14" i="9"/>
  <c r="E11" i="18" s="1"/>
  <c r="B6" i="8"/>
  <c r="B7" i="8"/>
  <c r="B8" i="8"/>
  <c r="E8" i="8"/>
  <c r="A9" i="13"/>
  <c r="A8" i="13"/>
  <c r="D8" i="13" s="1"/>
  <c r="A7" i="13"/>
  <c r="A18" i="13" s="1"/>
  <c r="E18" i="13" s="1"/>
  <c r="A6" i="13"/>
  <c r="D6" i="13" s="1"/>
  <c r="F17" i="10"/>
  <c r="A6" i="10"/>
  <c r="A18" i="10" s="1"/>
  <c r="B17" i="10"/>
  <c r="A9" i="10"/>
  <c r="E21" i="10" s="1"/>
  <c r="A8" i="10"/>
  <c r="A20" i="10" s="1"/>
  <c r="E20" i="10"/>
  <c r="A7" i="10"/>
  <c r="E19" i="10" s="1"/>
  <c r="E17" i="10"/>
  <c r="A17" i="10"/>
  <c r="B15" i="8"/>
  <c r="C39" i="7"/>
  <c r="F19" i="6"/>
  <c r="G19" i="6" s="1"/>
  <c r="E19" i="6"/>
  <c r="F6" i="6"/>
  <c r="E6" i="6"/>
  <c r="B2" i="16"/>
  <c r="K26" i="6"/>
  <c r="K25" i="6"/>
  <c r="K24" i="6"/>
  <c r="K23" i="6"/>
  <c r="K22" i="6"/>
  <c r="K21" i="6"/>
  <c r="K20" i="6"/>
  <c r="K19" i="6"/>
  <c r="K7" i="6"/>
  <c r="K8" i="6"/>
  <c r="K9" i="6"/>
  <c r="K10" i="6"/>
  <c r="K11" i="6"/>
  <c r="K12" i="6"/>
  <c r="K13" i="6"/>
  <c r="K6" i="6"/>
  <c r="F8" i="6"/>
  <c r="F7" i="6"/>
  <c r="A50" i="16"/>
  <c r="E7" i="6"/>
  <c r="E8" i="6"/>
  <c r="C83" i="16"/>
  <c r="D83" i="16"/>
  <c r="E83" i="16"/>
  <c r="F83" i="16"/>
  <c r="G83" i="16"/>
  <c r="H83" i="16"/>
  <c r="I83" i="16"/>
  <c r="J83" i="16"/>
  <c r="K83" i="16"/>
  <c r="L83" i="16"/>
  <c r="M83" i="16"/>
  <c r="N84" i="16"/>
  <c r="B4" i="16"/>
  <c r="C4" i="16"/>
  <c r="D4" i="16"/>
  <c r="E4" i="16"/>
  <c r="F4" i="16"/>
  <c r="F91" i="16" s="1"/>
  <c r="G4" i="16"/>
  <c r="H4" i="16"/>
  <c r="I4" i="16"/>
  <c r="J4" i="16"/>
  <c r="K4" i="16"/>
  <c r="L4" i="16"/>
  <c r="M4" i="16"/>
  <c r="E25" i="11"/>
  <c r="E26" i="11"/>
  <c r="E24" i="11"/>
  <c r="E43" i="11"/>
  <c r="L43" i="11"/>
  <c r="C7" i="7"/>
  <c r="C10" i="7"/>
  <c r="B10" i="7"/>
  <c r="C16" i="7"/>
  <c r="B27" i="7"/>
  <c r="C27" i="7"/>
  <c r="F27" i="5"/>
  <c r="C53" i="7"/>
  <c r="C14" i="9" s="1"/>
  <c r="G11" i="18" s="1"/>
  <c r="B53" i="7"/>
  <c r="F9" i="6"/>
  <c r="H9" i="6" s="1"/>
  <c r="E9" i="6"/>
  <c r="C34" i="7"/>
  <c r="B21" i="14"/>
  <c r="B72" i="7" s="1"/>
  <c r="B24" i="14"/>
  <c r="B25" i="14" s="1"/>
  <c r="B36" i="14"/>
  <c r="F20" i="6"/>
  <c r="F18" i="6" s="1"/>
  <c r="I9" i="11" s="1"/>
  <c r="F21" i="6"/>
  <c r="F22" i="6"/>
  <c r="G22" i="6" s="1"/>
  <c r="H22" i="6"/>
  <c r="F26" i="6"/>
  <c r="H26" i="6" s="1"/>
  <c r="I26" i="6" s="1"/>
  <c r="E26" i="6"/>
  <c r="B7" i="7"/>
  <c r="N37" i="16"/>
  <c r="N38" i="16"/>
  <c r="N39" i="16"/>
  <c r="E27" i="11"/>
  <c r="K27" i="11" s="1"/>
  <c r="E28" i="11"/>
  <c r="E29" i="11"/>
  <c r="L29" i="11"/>
  <c r="E30" i="11"/>
  <c r="L30" i="11"/>
  <c r="E31" i="11"/>
  <c r="K31" i="11" s="1"/>
  <c r="E20" i="6"/>
  <c r="E21" i="6"/>
  <c r="E22" i="6"/>
  <c r="B32" i="14"/>
  <c r="M25" i="18" s="1"/>
  <c r="B40" i="14"/>
  <c r="E36" i="11"/>
  <c r="E37" i="11"/>
  <c r="E38" i="11"/>
  <c r="E39" i="11"/>
  <c r="K39" i="11"/>
  <c r="L39" i="11"/>
  <c r="E41" i="11"/>
  <c r="K41" i="11" s="1"/>
  <c r="E42" i="11"/>
  <c r="K42" i="11" s="1"/>
  <c r="E40" i="11"/>
  <c r="K40" i="11" s="1"/>
  <c r="F10" i="6"/>
  <c r="G10" i="6" s="1"/>
  <c r="E10" i="6"/>
  <c r="F23" i="6"/>
  <c r="H23" i="6" s="1"/>
  <c r="F24" i="6"/>
  <c r="F25" i="6"/>
  <c r="E23" i="6"/>
  <c r="E24" i="6"/>
  <c r="E25" i="6"/>
  <c r="F12" i="6"/>
  <c r="H12" i="6" s="1"/>
  <c r="E12" i="6"/>
  <c r="C14" i="5"/>
  <c r="B39" i="5" s="1"/>
  <c r="B40" i="5" s="1"/>
  <c r="B4" i="14" s="1"/>
  <c r="D19" i="5"/>
  <c r="E19" i="5" s="1"/>
  <c r="F19" i="5" s="1"/>
  <c r="D20" i="5"/>
  <c r="E20" i="5"/>
  <c r="F20" i="5" s="1"/>
  <c r="D21" i="5"/>
  <c r="E21" i="5" s="1"/>
  <c r="F21" i="5" s="1"/>
  <c r="D22" i="5"/>
  <c r="E22" i="5"/>
  <c r="F22" i="5" s="1"/>
  <c r="D23" i="5"/>
  <c r="E23" i="5" s="1"/>
  <c r="F23" i="5" s="1"/>
  <c r="D24" i="5"/>
  <c r="E24" i="5" s="1"/>
  <c r="F24" i="5" s="1"/>
  <c r="D25" i="5"/>
  <c r="E25" i="5"/>
  <c r="F25" i="5" s="1"/>
  <c r="D26" i="5"/>
  <c r="E26" i="5" s="1"/>
  <c r="F26" i="5" s="1"/>
  <c r="E27" i="5"/>
  <c r="E5" i="5"/>
  <c r="F5" i="5" s="1"/>
  <c r="G19" i="5" s="1"/>
  <c r="E6" i="5"/>
  <c r="F6" i="5" s="1"/>
  <c r="E7" i="5"/>
  <c r="F7" i="5" s="1"/>
  <c r="G21" i="5" s="1"/>
  <c r="E8" i="5"/>
  <c r="F8" i="5" s="1"/>
  <c r="G22" i="5" s="1"/>
  <c r="E9" i="5"/>
  <c r="F9" i="5" s="1"/>
  <c r="G23" i="5" s="1"/>
  <c r="E10" i="5"/>
  <c r="F10" i="5" s="1"/>
  <c r="G24" i="5" s="1"/>
  <c r="E11" i="5"/>
  <c r="F11" i="5" s="1"/>
  <c r="G25" i="5" s="1"/>
  <c r="E12" i="5"/>
  <c r="F12" i="5"/>
  <c r="B5" i="8" s="1"/>
  <c r="E13" i="5"/>
  <c r="F13" i="5" s="1"/>
  <c r="G27" i="5" s="1"/>
  <c r="F11" i="6"/>
  <c r="H11" i="6" s="1"/>
  <c r="F13" i="6"/>
  <c r="H13" i="6" s="1"/>
  <c r="E11" i="6"/>
  <c r="E13" i="6"/>
  <c r="N32" i="16"/>
  <c r="N31" i="16"/>
  <c r="N29" i="16"/>
  <c r="N30" i="16"/>
  <c r="N33" i="16"/>
  <c r="N34" i="16"/>
  <c r="N20" i="16"/>
  <c r="A81" i="16"/>
  <c r="C9" i="16"/>
  <c r="C12" i="16"/>
  <c r="C18" i="16"/>
  <c r="C28" i="16"/>
  <c r="C35" i="16"/>
  <c r="C40" i="16"/>
  <c r="C52" i="16"/>
  <c r="C60" i="16"/>
  <c r="C68" i="16"/>
  <c r="C67" i="16" s="1"/>
  <c r="C72" i="16"/>
  <c r="C86" i="16"/>
  <c r="D9" i="16"/>
  <c r="D12" i="16"/>
  <c r="D18" i="16"/>
  <c r="D8" i="16" s="1"/>
  <c r="D7" i="16" s="1"/>
  <c r="D91" i="16" s="1"/>
  <c r="D28" i="16"/>
  <c r="D35" i="16"/>
  <c r="D40" i="16"/>
  <c r="D52" i="16"/>
  <c r="D60" i="16"/>
  <c r="D68" i="16"/>
  <c r="D67" i="16"/>
  <c r="D72" i="16"/>
  <c r="D86" i="16"/>
  <c r="E9" i="16"/>
  <c r="E12" i="16"/>
  <c r="E18" i="16"/>
  <c r="E28" i="16"/>
  <c r="E35" i="16"/>
  <c r="E40" i="16"/>
  <c r="E52" i="16"/>
  <c r="E60" i="16"/>
  <c r="E68" i="16"/>
  <c r="E67" i="16" s="1"/>
  <c r="E72" i="16"/>
  <c r="E86" i="16"/>
  <c r="F9" i="16"/>
  <c r="F8" i="16" s="1"/>
  <c r="F7" i="16" s="1"/>
  <c r="F12" i="16"/>
  <c r="F18" i="16"/>
  <c r="F28" i="16"/>
  <c r="F35" i="16"/>
  <c r="F40" i="16"/>
  <c r="F52" i="16"/>
  <c r="F60" i="16"/>
  <c r="F68" i="16"/>
  <c r="F67" i="16"/>
  <c r="F72" i="16"/>
  <c r="F86" i="16"/>
  <c r="G9" i="16"/>
  <c r="G8" i="16" s="1"/>
  <c r="G7" i="16" s="1"/>
  <c r="G91" i="16" s="1"/>
  <c r="G12" i="16"/>
  <c r="G18" i="16"/>
  <c r="G28" i="16"/>
  <c r="G35" i="16"/>
  <c r="G40" i="16"/>
  <c r="G52" i="16"/>
  <c r="G60" i="16"/>
  <c r="G68" i="16"/>
  <c r="G67" i="16"/>
  <c r="G72" i="16"/>
  <c r="G86" i="16"/>
  <c r="H9" i="16"/>
  <c r="H12" i="16"/>
  <c r="H18" i="16"/>
  <c r="H28" i="16"/>
  <c r="H35" i="16"/>
  <c r="H40" i="16"/>
  <c r="H52" i="16"/>
  <c r="H60" i="16"/>
  <c r="H68" i="16"/>
  <c r="H67" i="16"/>
  <c r="H72" i="16"/>
  <c r="H86" i="16"/>
  <c r="I9" i="16"/>
  <c r="I12" i="16"/>
  <c r="I8" i="16" s="1"/>
  <c r="I7" i="16" s="1"/>
  <c r="I91" i="16" s="1"/>
  <c r="I18" i="16"/>
  <c r="I28" i="16"/>
  <c r="I35" i="16"/>
  <c r="I40" i="16"/>
  <c r="I52" i="16"/>
  <c r="I60" i="16"/>
  <c r="I68" i="16"/>
  <c r="I67" i="16"/>
  <c r="I72" i="16"/>
  <c r="I86" i="16"/>
  <c r="J9" i="16"/>
  <c r="J12" i="16"/>
  <c r="J18" i="16"/>
  <c r="J28" i="16"/>
  <c r="J35" i="16"/>
  <c r="J40" i="16"/>
  <c r="J8" i="16" s="1"/>
  <c r="J7" i="16" s="1"/>
  <c r="J91" i="16" s="1"/>
  <c r="J52" i="16"/>
  <c r="J60" i="16"/>
  <c r="J68" i="16"/>
  <c r="J67" i="16"/>
  <c r="J72" i="16"/>
  <c r="J86" i="16"/>
  <c r="K9" i="16"/>
  <c r="K12" i="16"/>
  <c r="K8" i="16"/>
  <c r="K18" i="16"/>
  <c r="K28" i="16"/>
  <c r="K35" i="16"/>
  <c r="K40" i="16"/>
  <c r="K52" i="16"/>
  <c r="K60" i="16"/>
  <c r="K68" i="16"/>
  <c r="K67" i="16" s="1"/>
  <c r="K72" i="16"/>
  <c r="K86" i="16"/>
  <c r="L9" i="16"/>
  <c r="L12" i="16"/>
  <c r="L18" i="16"/>
  <c r="L28" i="16"/>
  <c r="L35" i="16"/>
  <c r="L8" i="16" s="1"/>
  <c r="L7" i="16" s="1"/>
  <c r="L91" i="16" s="1"/>
  <c r="L40" i="16"/>
  <c r="L52" i="16"/>
  <c r="L60" i="16"/>
  <c r="L68" i="16"/>
  <c r="L67" i="16" s="1"/>
  <c r="L72" i="16"/>
  <c r="L86" i="16"/>
  <c r="M9" i="16"/>
  <c r="M8" i="16" s="1"/>
  <c r="M7" i="16" s="1"/>
  <c r="M91" i="16" s="1"/>
  <c r="M12" i="16"/>
  <c r="M18" i="16"/>
  <c r="M28" i="16"/>
  <c r="M35" i="16"/>
  <c r="M40" i="16"/>
  <c r="M52" i="16"/>
  <c r="M60" i="16"/>
  <c r="M68" i="16"/>
  <c r="M67" i="16"/>
  <c r="M72" i="16"/>
  <c r="M86" i="16"/>
  <c r="B86" i="16"/>
  <c r="B72" i="16"/>
  <c r="C28" i="5"/>
  <c r="M3" i="18"/>
  <c r="E31" i="18" s="1"/>
  <c r="D5" i="8"/>
  <c r="D6" i="8"/>
  <c r="E6" i="8" s="1"/>
  <c r="D7" i="8"/>
  <c r="D8" i="8"/>
  <c r="D14" i="8"/>
  <c r="D15" i="8"/>
  <c r="B16" i="8"/>
  <c r="D16" i="8"/>
  <c r="B17" i="8"/>
  <c r="D17" i="8"/>
  <c r="E17" i="8" s="1"/>
  <c r="B39" i="14"/>
  <c r="N10" i="16"/>
  <c r="N9" i="16" s="1"/>
  <c r="N11" i="16"/>
  <c r="G34" i="18"/>
  <c r="G35" i="18"/>
  <c r="G36" i="18"/>
  <c r="G39" i="18"/>
  <c r="G33" i="18"/>
  <c r="E34" i="18"/>
  <c r="E35" i="18"/>
  <c r="E36" i="18"/>
  <c r="E39" i="18"/>
  <c r="E33" i="18"/>
  <c r="N3" i="18"/>
  <c r="G31" i="18" s="1"/>
  <c r="N13" i="16"/>
  <c r="N14" i="16"/>
  <c r="N15" i="16"/>
  <c r="N16" i="16"/>
  <c r="N17" i="16"/>
  <c r="B52" i="16"/>
  <c r="B9" i="16"/>
  <c r="B12" i="16"/>
  <c r="B18" i="16"/>
  <c r="B8" i="16" s="1"/>
  <c r="B28" i="16"/>
  <c r="B35" i="16"/>
  <c r="B40" i="16"/>
  <c r="N19" i="16"/>
  <c r="N21" i="16"/>
  <c r="N22" i="16"/>
  <c r="N23" i="16"/>
  <c r="N24" i="16"/>
  <c r="N25" i="16"/>
  <c r="N26" i="16"/>
  <c r="N27" i="16"/>
  <c r="N41" i="16"/>
  <c r="N42" i="16"/>
  <c r="N43" i="16"/>
  <c r="N44" i="16"/>
  <c r="N45" i="16"/>
  <c r="N46" i="16"/>
  <c r="N47" i="16"/>
  <c r="N48" i="16"/>
  <c r="N53" i="16"/>
  <c r="N54" i="16"/>
  <c r="N55" i="16"/>
  <c r="N56" i="16"/>
  <c r="N52" i="16" s="1"/>
  <c r="N57" i="16"/>
  <c r="N58" i="16"/>
  <c r="N59" i="16"/>
  <c r="N62" i="16"/>
  <c r="N63" i="16"/>
  <c r="N64" i="16"/>
  <c r="N65" i="16"/>
  <c r="B60" i="16"/>
  <c r="N69" i="16"/>
  <c r="N70" i="16"/>
  <c r="N73" i="16"/>
  <c r="N74" i="16"/>
  <c r="N75" i="16"/>
  <c r="N76" i="16"/>
  <c r="N77" i="16"/>
  <c r="N78" i="16"/>
  <c r="N79" i="16"/>
  <c r="N80" i="16"/>
  <c r="N87" i="16"/>
  <c r="B10" i="14"/>
  <c r="B14" i="14" s="1"/>
  <c r="G13" i="6"/>
  <c r="I13" i="6" s="1"/>
  <c r="F2" i="11"/>
  <c r="E2" i="11"/>
  <c r="B16" i="13"/>
  <c r="F16" i="13" s="1"/>
  <c r="A20" i="13"/>
  <c r="E20" i="13" s="1"/>
  <c r="A19" i="13"/>
  <c r="E19" i="13" s="1"/>
  <c r="A17" i="13"/>
  <c r="E17" i="13" s="1"/>
  <c r="A12" i="8"/>
  <c r="C3" i="7"/>
  <c r="B3" i="7"/>
  <c r="A16" i="6"/>
  <c r="A3" i="6"/>
  <c r="D7" i="10"/>
  <c r="G8" i="6"/>
  <c r="E8" i="16"/>
  <c r="C8" i="16"/>
  <c r="C7" i="16" s="1"/>
  <c r="C91" i="16" s="1"/>
  <c r="H25" i="6"/>
  <c r="G25" i="6"/>
  <c r="G26" i="6"/>
  <c r="G24" i="6"/>
  <c r="H24" i="6"/>
  <c r="I24" i="6" s="1"/>
  <c r="B30" i="9"/>
  <c r="E32" i="18" s="1"/>
  <c r="K28" i="11"/>
  <c r="L28" i="11"/>
  <c r="K29" i="11"/>
  <c r="N83" i="16"/>
  <c r="B84" i="16"/>
  <c r="B83" i="16" s="1"/>
  <c r="K43" i="11"/>
  <c r="H8" i="16"/>
  <c r="H7" i="16" s="1"/>
  <c r="K30" i="11"/>
  <c r="D8" i="10" l="1"/>
  <c r="E15" i="8"/>
  <c r="E16" i="8"/>
  <c r="N12" i="16"/>
  <c r="G23" i="6"/>
  <c r="I23" i="6" s="1"/>
  <c r="L41" i="11"/>
  <c r="L40" i="11"/>
  <c r="E18" i="6"/>
  <c r="C7" i="9" s="1"/>
  <c r="C6" i="9" s="1"/>
  <c r="G7" i="18" s="1"/>
  <c r="G9" i="6"/>
  <c r="H10" i="6"/>
  <c r="N36" i="16"/>
  <c r="N35" i="16" s="1"/>
  <c r="B33" i="14"/>
  <c r="N25" i="18" s="1"/>
  <c r="G37" i="18" s="1"/>
  <c r="E7" i="8"/>
  <c r="N40" i="16"/>
  <c r="N28" i="16"/>
  <c r="N18" i="16"/>
  <c r="I25" i="6"/>
  <c r="H20" i="6"/>
  <c r="H21" i="6"/>
  <c r="G21" i="6"/>
  <c r="G20" i="6"/>
  <c r="I20" i="6" s="1"/>
  <c r="I22" i="6"/>
  <c r="G7" i="6"/>
  <c r="I9" i="6"/>
  <c r="E5" i="6"/>
  <c r="B7" i="9" s="1"/>
  <c r="B6" i="9" s="1"/>
  <c r="E7" i="18" s="1"/>
  <c r="I10" i="6"/>
  <c r="H21" i="5"/>
  <c r="N72" i="16"/>
  <c r="B3" i="14"/>
  <c r="B5" i="14" s="1"/>
  <c r="K7" i="16"/>
  <c r="K91" i="16" s="1"/>
  <c r="H25" i="5"/>
  <c r="E37" i="18"/>
  <c r="H19" i="5"/>
  <c r="F28" i="5"/>
  <c r="E7" i="16"/>
  <c r="E91" i="16" s="1"/>
  <c r="H24" i="5"/>
  <c r="H27" i="5"/>
  <c r="B14" i="8"/>
  <c r="E14" i="8" s="1"/>
  <c r="E19" i="8" s="1"/>
  <c r="C23" i="9" s="1"/>
  <c r="G13" i="13" s="1"/>
  <c r="G20" i="5"/>
  <c r="H20" i="5" s="1"/>
  <c r="F14" i="5"/>
  <c r="H23" i="5"/>
  <c r="N26" i="18"/>
  <c r="G38" i="18" s="1"/>
  <c r="H91" i="16"/>
  <c r="H22" i="5"/>
  <c r="C72" i="7"/>
  <c r="C71" i="7" s="1"/>
  <c r="C20" i="9" s="1"/>
  <c r="G18" i="18" s="1"/>
  <c r="N68" i="16"/>
  <c r="B71" i="7"/>
  <c r="B20" i="9" s="1"/>
  <c r="E18" i="18" s="1"/>
  <c r="C4" i="9"/>
  <c r="C3" i="9" s="1"/>
  <c r="G12" i="6"/>
  <c r="I12" i="6" s="1"/>
  <c r="H19" i="6"/>
  <c r="I19" i="6" s="1"/>
  <c r="M26" i="18"/>
  <c r="E38" i="18" s="1"/>
  <c r="N86" i="16"/>
  <c r="D6" i="10"/>
  <c r="G6" i="6"/>
  <c r="D7" i="13"/>
  <c r="G26" i="5"/>
  <c r="H26" i="5" s="1"/>
  <c r="G11" i="6"/>
  <c r="I11" i="6" s="1"/>
  <c r="L42" i="11"/>
  <c r="L31" i="11"/>
  <c r="L27" i="11"/>
  <c r="F5" i="6"/>
  <c r="H8" i="6" s="1"/>
  <c r="I8" i="6" s="1"/>
  <c r="A21" i="10"/>
  <c r="A19" i="10"/>
  <c r="E18" i="10"/>
  <c r="E5" i="8"/>
  <c r="E10" i="8" s="1"/>
  <c r="B23" i="9" s="1"/>
  <c r="C13" i="13" s="1"/>
  <c r="B19" i="13" s="1"/>
  <c r="C19" i="13" s="1"/>
  <c r="B63" i="7"/>
  <c r="B16" i="9" s="1"/>
  <c r="E15" i="18" s="1"/>
  <c r="E41" i="18" l="1"/>
  <c r="N88" i="16" s="1"/>
  <c r="I21" i="6"/>
  <c r="H6" i="6"/>
  <c r="I6" i="6" s="1"/>
  <c r="H7" i="6"/>
  <c r="I7" i="6" s="1"/>
  <c r="C30" i="9"/>
  <c r="G32" i="18" s="1"/>
  <c r="G41" i="18" s="1"/>
  <c r="F19" i="13"/>
  <c r="G19" i="13" s="1"/>
  <c r="F20" i="13"/>
  <c r="G20" i="13" s="1"/>
  <c r="F17" i="13"/>
  <c r="G17" i="13" s="1"/>
  <c r="F18" i="13"/>
  <c r="G18" i="13" s="1"/>
  <c r="C9" i="9"/>
  <c r="C10" i="9" s="1"/>
  <c r="G6" i="18"/>
  <c r="G8" i="18" s="1"/>
  <c r="B61" i="7"/>
  <c r="G28" i="5"/>
  <c r="H28" i="5" s="1"/>
  <c r="C61" i="7" s="1"/>
  <c r="N67" i="16"/>
  <c r="B68" i="16"/>
  <c r="B67" i="16" s="1"/>
  <c r="B7" i="16" s="1"/>
  <c r="B91" i="16" s="1"/>
  <c r="B94" i="16" s="1"/>
  <c r="C2" i="16" s="1"/>
  <c r="C94" i="16" s="1"/>
  <c r="D2" i="16" s="1"/>
  <c r="D94" i="16" s="1"/>
  <c r="E2" i="16" s="1"/>
  <c r="E94" i="16" s="1"/>
  <c r="F2" i="16" s="1"/>
  <c r="F94" i="16" s="1"/>
  <c r="G2" i="16" s="1"/>
  <c r="G94" i="16" s="1"/>
  <c r="H2" i="16" s="1"/>
  <c r="H94" i="16" s="1"/>
  <c r="I2" i="16" s="1"/>
  <c r="I94" i="16" s="1"/>
  <c r="J2" i="16" s="1"/>
  <c r="J94" i="16" s="1"/>
  <c r="K2" i="16" s="1"/>
  <c r="K94" i="16" s="1"/>
  <c r="L2" i="16" s="1"/>
  <c r="L94" i="16" s="1"/>
  <c r="M2" i="16" s="1"/>
  <c r="M94" i="16" s="1"/>
  <c r="B4" i="9"/>
  <c r="H9" i="11"/>
  <c r="M28" i="18"/>
  <c r="N28" i="18"/>
  <c r="B20" i="13"/>
  <c r="C20" i="13" s="1"/>
  <c r="B18" i="13"/>
  <c r="C18" i="13" s="1"/>
  <c r="B17" i="13"/>
  <c r="C17" i="13" s="1"/>
  <c r="G22" i="13" l="1"/>
  <c r="G23" i="13" s="1"/>
  <c r="F6" i="11" s="1"/>
  <c r="B15" i="9"/>
  <c r="B5" i="7"/>
  <c r="N5" i="16"/>
  <c r="N4" i="16" s="1"/>
  <c r="B3" i="9"/>
  <c r="C15" i="9"/>
  <c r="C5" i="7"/>
  <c r="C49" i="7" s="1"/>
  <c r="C22" i="13"/>
  <c r="C23" i="13" s="1"/>
  <c r="E6" i="11" s="1"/>
  <c r="G14" i="18" l="1"/>
  <c r="C29" i="9"/>
  <c r="G13" i="18"/>
  <c r="C6" i="7"/>
  <c r="B9" i="9"/>
  <c r="B10" i="9" s="1"/>
  <c r="E6" i="18"/>
  <c r="E8" i="18" s="1"/>
  <c r="B29" i="9"/>
  <c r="E14" i="18"/>
  <c r="C4" i="7" l="1"/>
  <c r="C13" i="9"/>
  <c r="B49" i="7"/>
  <c r="G10" i="18" l="1"/>
  <c r="G16" i="18" s="1"/>
  <c r="G17" i="18" s="1"/>
  <c r="G19" i="18" s="1"/>
  <c r="C12" i="9"/>
  <c r="N49" i="16"/>
  <c r="N8" i="16" s="1"/>
  <c r="N7" i="16" s="1"/>
  <c r="N50" i="16"/>
  <c r="E13" i="18"/>
  <c r="B6" i="7" l="1"/>
  <c r="F9" i="11"/>
  <c r="C18" i="9"/>
  <c r="C22" i="9" s="1"/>
  <c r="C25" i="9" s="1"/>
  <c r="G14" i="10" s="1"/>
  <c r="F20" i="10" l="1"/>
  <c r="G20" i="10" s="1"/>
  <c r="F18" i="10"/>
  <c r="G18" i="10" s="1"/>
  <c r="F19" i="10"/>
  <c r="G19" i="10" s="1"/>
  <c r="F21" i="10"/>
  <c r="G21" i="10" s="1"/>
  <c r="G36" i="11"/>
  <c r="C40" i="11"/>
  <c r="G39" i="11"/>
  <c r="B40" i="11"/>
  <c r="A40" i="11"/>
  <c r="G38" i="11"/>
  <c r="G37" i="11"/>
  <c r="G43" i="11"/>
  <c r="G41" i="11"/>
  <c r="G42" i="11"/>
  <c r="G40" i="11"/>
  <c r="B13" i="9"/>
  <c r="B4" i="7"/>
  <c r="B12" i="9" l="1"/>
  <c r="E10" i="18"/>
  <c r="E16" i="18" s="1"/>
  <c r="E17" i="18" s="1"/>
  <c r="E19" i="18" s="1"/>
  <c r="I42" i="11"/>
  <c r="I36" i="11"/>
  <c r="I41" i="11"/>
  <c r="I40" i="11"/>
  <c r="I39" i="11"/>
  <c r="I43" i="11"/>
  <c r="I37" i="11"/>
  <c r="I38" i="11"/>
  <c r="J37" i="11"/>
  <c r="L37" i="11" s="1"/>
  <c r="J36" i="11"/>
  <c r="L36" i="11" s="1"/>
  <c r="J43" i="11"/>
  <c r="J42" i="11"/>
  <c r="J40" i="11"/>
  <c r="J38" i="11"/>
  <c r="L38" i="11" s="1"/>
  <c r="J41" i="11"/>
  <c r="J39" i="11"/>
  <c r="G23" i="10"/>
  <c r="C26" i="9" s="1"/>
  <c r="H40" i="11"/>
  <c r="H41" i="11"/>
  <c r="H43" i="11"/>
  <c r="H39" i="11"/>
  <c r="H42" i="11"/>
  <c r="H37" i="11"/>
  <c r="K37" i="11" s="1"/>
  <c r="H36" i="11"/>
  <c r="K36" i="11" s="1"/>
  <c r="H38" i="11"/>
  <c r="K38" i="11" s="1"/>
  <c r="G20" i="18" l="1"/>
  <c r="G21" i="18" s="1"/>
  <c r="G25" i="18" s="1"/>
  <c r="G28" i="18" s="1"/>
  <c r="G43" i="18" s="1"/>
  <c r="C28" i="9"/>
  <c r="C32" i="9" s="1"/>
  <c r="C34" i="9" s="1"/>
  <c r="B18" i="9"/>
  <c r="B22" i="9" s="1"/>
  <c r="E9" i="11"/>
  <c r="B25" i="9" l="1"/>
  <c r="C14" i="10" s="1"/>
  <c r="G24" i="11"/>
  <c r="G27" i="11"/>
  <c r="G29" i="11"/>
  <c r="A28" i="11"/>
  <c r="G26" i="11"/>
  <c r="C28" i="11"/>
  <c r="G28" i="11"/>
  <c r="G30" i="11"/>
  <c r="G31" i="11"/>
  <c r="B28" i="11"/>
  <c r="G25" i="11"/>
  <c r="H25" i="11" l="1"/>
  <c r="K25" i="11" s="1"/>
  <c r="H29" i="11"/>
  <c r="H27" i="11"/>
  <c r="H31" i="11"/>
  <c r="H30" i="11"/>
  <c r="H24" i="11"/>
  <c r="K24" i="11" s="1"/>
  <c r="H28" i="11"/>
  <c r="H26" i="11"/>
  <c r="K26" i="11" s="1"/>
  <c r="I28" i="11"/>
  <c r="I30" i="11"/>
  <c r="I29" i="11"/>
  <c r="I24" i="11"/>
  <c r="I27" i="11"/>
  <c r="I31" i="11"/>
  <c r="I26" i="11"/>
  <c r="I25" i="11"/>
  <c r="J25" i="11"/>
  <c r="L25" i="11" s="1"/>
  <c r="J24" i="11"/>
  <c r="L24" i="11" s="1"/>
  <c r="J29" i="11"/>
  <c r="J26" i="11"/>
  <c r="L26" i="11" s="1"/>
  <c r="J28" i="11"/>
  <c r="J27" i="11"/>
  <c r="J31" i="11"/>
  <c r="J30" i="11"/>
  <c r="B19" i="10"/>
  <c r="C19" i="10" s="1"/>
  <c r="B20" i="10"/>
  <c r="C20" i="10" s="1"/>
  <c r="B21" i="10"/>
  <c r="C21" i="10" s="1"/>
  <c r="B18" i="10"/>
  <c r="C18" i="10" s="1"/>
  <c r="C23" i="10" l="1"/>
  <c r="B26" i="9" s="1"/>
  <c r="E20" i="18" s="1"/>
  <c r="E21" i="18" s="1"/>
  <c r="E25" i="18" s="1"/>
  <c r="E28" i="18" s="1"/>
  <c r="E43" i="18" s="1"/>
  <c r="B28" i="9" l="1"/>
  <c r="B32" i="9" s="1"/>
  <c r="B34" i="9" s="1"/>
</calcChain>
</file>

<file path=xl/sharedStrings.xml><?xml version="1.0" encoding="utf-8"?>
<sst xmlns="http://schemas.openxmlformats.org/spreadsheetml/2006/main" count="519" uniqueCount="342">
  <si>
    <t>I</t>
  </si>
  <si>
    <t>II</t>
  </si>
  <si>
    <t>OMZET &amp; VARIABELE KOSTEN</t>
  </si>
  <si>
    <t>III</t>
  </si>
  <si>
    <t>VASTE KOSTEN</t>
  </si>
  <si>
    <t>IV</t>
  </si>
  <si>
    <t>VERWORPEN UITGAVEN</t>
  </si>
  <si>
    <t>RESULTATENREKENING</t>
  </si>
  <si>
    <t>VI</t>
  </si>
  <si>
    <t>Kleding</t>
  </si>
  <si>
    <t>&gt; Belettering wagen (in latere fase)</t>
  </si>
  <si>
    <t>&gt; Gevel identificatie (in latere fase)</t>
  </si>
  <si>
    <t>Categorie</t>
  </si>
  <si>
    <t>Omschrijving</t>
  </si>
  <si>
    <t>Bedrag 
(excl btw)</t>
  </si>
  <si>
    <t># jaar</t>
  </si>
  <si>
    <t>Afschrijvings%</t>
  </si>
  <si>
    <t>Immatriële activa</t>
  </si>
  <si>
    <t>Aankoop gebouwen</t>
  </si>
  <si>
    <t>Inrichting gebouwen</t>
  </si>
  <si>
    <t>Machines en toestellen</t>
  </si>
  <si>
    <t>Meubilair</t>
  </si>
  <si>
    <t>Gereedschap en klein materieel</t>
  </si>
  <si>
    <t>Hardware en software</t>
  </si>
  <si>
    <t>Rollend materiaal</t>
  </si>
  <si>
    <t>TOTAAL</t>
  </si>
  <si>
    <t>VAR. KOSTEN</t>
  </si>
  <si>
    <t>OMZET</t>
  </si>
  <si>
    <t># per jaar</t>
  </si>
  <si>
    <t>TOTAAL VASTE KOSTEN</t>
  </si>
  <si>
    <t>61 DIENSTEN EN DIVERSE GOEDEREN</t>
  </si>
  <si>
    <t>Huur en huurlasten</t>
  </si>
  <si>
    <t>Huur</t>
  </si>
  <si>
    <t>Huurlasten</t>
  </si>
  <si>
    <t>Onderhoud en herstellingen</t>
  </si>
  <si>
    <t>Gebouwen</t>
  </si>
  <si>
    <t>Machines</t>
  </si>
  <si>
    <t>Inrichting</t>
  </si>
  <si>
    <t>Rollend materieel</t>
  </si>
  <si>
    <t>Overige:</t>
  </si>
  <si>
    <t>Leveringen aan de onderneming</t>
  </si>
  <si>
    <t>Brandstof voertuig</t>
  </si>
  <si>
    <t>Klein gereedschap</t>
  </si>
  <si>
    <t>Kantoormateriaal</t>
  </si>
  <si>
    <t>Postzegels</t>
  </si>
  <si>
    <t>Telefoon en fax</t>
  </si>
  <si>
    <t>Gsm</t>
  </si>
  <si>
    <t>Internet</t>
  </si>
  <si>
    <t>Verzekeringen</t>
  </si>
  <si>
    <t>Brandverzekering</t>
  </si>
  <si>
    <t>Autoverzekering</t>
  </si>
  <si>
    <t>Diefstalverzekering</t>
  </si>
  <si>
    <t>Vergoedingen aan derden</t>
  </si>
  <si>
    <t>Opstartkosten (ond.loket, notaris,…)</t>
  </si>
  <si>
    <t>Ereloon boekhouder</t>
  </si>
  <si>
    <t>Externe opleidingen</t>
  </si>
  <si>
    <t>Marketing- en reclamekosten</t>
  </si>
  <si>
    <t>Advertenties</t>
  </si>
  <si>
    <t>Catalogus, drukwerken</t>
  </si>
  <si>
    <t>Stalen</t>
  </si>
  <si>
    <t>Relatiegeschenken</t>
  </si>
  <si>
    <t>Beurzen</t>
  </si>
  <si>
    <t>Restaurantkosten</t>
  </si>
  <si>
    <t>Onthaal- en representatiekosten</t>
  </si>
  <si>
    <t>Website</t>
  </si>
  <si>
    <t>Sociale bijdragen (niet zelf in te vullen)</t>
  </si>
  <si>
    <t>62 KOSTEN  PERSONEEL</t>
  </si>
  <si>
    <t>Bruto jaarloon</t>
  </si>
  <si>
    <t>Patronale bijdragen RSZ</t>
  </si>
  <si>
    <t>Vakantiegeld</t>
  </si>
  <si>
    <t>Eindejaarspremie</t>
  </si>
  <si>
    <t>Geneeskundige dienst</t>
  </si>
  <si>
    <t>Overige</t>
  </si>
  <si>
    <t>Verkeersbelasting</t>
  </si>
  <si>
    <t>Onroerende voorheffing</t>
  </si>
  <si>
    <t>Provinciebelasting</t>
  </si>
  <si>
    <t>Sabam</t>
  </si>
  <si>
    <t>65 FINANCIELE KOSTEN</t>
  </si>
  <si>
    <t>Bankkosten</t>
  </si>
  <si>
    <t>Omschrijving kost</t>
  </si>
  <si>
    <t>Totaalbedrag</t>
  </si>
  <si>
    <t>Verworpen
bedrag</t>
  </si>
  <si>
    <t>Autokosten</t>
  </si>
  <si>
    <t>Onthaal- en receptiekosten</t>
  </si>
  <si>
    <t>Handelsgoederen, grond-en hulpstoffen</t>
  </si>
  <si>
    <t>Diensten en diverse goederen</t>
  </si>
  <si>
    <t>TOTAAL TE BELASTEN</t>
  </si>
  <si>
    <t xml:space="preserve">VI RESULTAAT VOOR &amp; NA BELASTINGEN (simulatie) </t>
  </si>
  <si>
    <t>VAN</t>
  </si>
  <si>
    <t>TOT</t>
  </si>
  <si>
    <t>TARIEF</t>
  </si>
  <si>
    <t>BEDRAG</t>
  </si>
  <si>
    <t>en meer</t>
  </si>
  <si>
    <t>Te belasten</t>
  </si>
  <si>
    <t xml:space="preserve">Van </t>
  </si>
  <si>
    <t>tot</t>
  </si>
  <si>
    <t>Belastingen</t>
  </si>
  <si>
    <t>Jaar 2</t>
  </si>
  <si>
    <t>Scenario Jaar 1</t>
  </si>
  <si>
    <t>Scenario Jaar 2</t>
  </si>
  <si>
    <t>Opmerkingen:</t>
  </si>
  <si>
    <t xml:space="preserve">verzekeringen </t>
  </si>
  <si>
    <t>Gemiddeld per maand voor privé-uitgaven en investeringen</t>
  </si>
  <si>
    <t>64 BELASTINGEN</t>
  </si>
  <si>
    <t>Deze berekening van de personenbelasting houdt geen rekening met de specifieke situatie van de ondernemer (vb: kinderen ten laste, pensioensparen, …)</t>
  </si>
  <si>
    <t>VII</t>
  </si>
  <si>
    <t>DOODPUNTOMZET</t>
  </si>
  <si>
    <t>Hoeveel wil je bruto verdienen per maand?</t>
  </si>
  <si>
    <t>netto</t>
  </si>
  <si>
    <t>Aandeel in de omzet</t>
  </si>
  <si>
    <t>Producten en diensten</t>
  </si>
  <si>
    <t>Aantal maanden bedrijfsactiviteit per jaar</t>
  </si>
  <si>
    <t>Aantal weken bedrijfsactiviteit per jaar</t>
  </si>
  <si>
    <t>Jaar 1 - Doodpuntomzet per:</t>
  </si>
  <si>
    <t>Maand</t>
  </si>
  <si>
    <t>Week</t>
  </si>
  <si>
    <t>dag</t>
  </si>
  <si>
    <t>Jaar 2 - Doodpuntomzet per:</t>
  </si>
  <si>
    <t>BELASTINGEN</t>
  </si>
  <si>
    <t>Voorraad</t>
  </si>
  <si>
    <t>Voor te financieren btw</t>
  </si>
  <si>
    <t>Kas (kassa)</t>
  </si>
  <si>
    <t>Financiering</t>
  </si>
  <si>
    <t>Bedrag (excl btw)</t>
  </si>
  <si>
    <t>Eigen inbreng: geld</t>
  </si>
  <si>
    <t>Bedrag</t>
  </si>
  <si>
    <t>Totaal bedrag</t>
  </si>
  <si>
    <t>Looptijd in jaren</t>
  </si>
  <si>
    <t>Intrestvoet</t>
  </si>
  <si>
    <t>Jaar 1</t>
  </si>
  <si>
    <t>% Aftrekbaar</t>
  </si>
  <si>
    <t>% verworpen</t>
  </si>
  <si>
    <t>% aftrekbaar</t>
  </si>
  <si>
    <t>RESULTAAT NA BELASTING</t>
  </si>
  <si>
    <t>Intresten</t>
  </si>
  <si>
    <t>Netto* wordt dat:</t>
  </si>
  <si>
    <t>*Deze berekening van de personenbelasting houdt geen rekening met de specifieke situatie van de ondernemer (vb: kinderen ten laste, pensioensparen, …)</t>
  </si>
  <si>
    <t>de ondernemer (vb: kinderen ten laste, pensioensparen, …)</t>
  </si>
  <si>
    <t>Deze berekening van de personenbelasting houdt geen rekening met de specifieke situatie van</t>
  </si>
  <si>
    <t>Aantal dagen bedrijfsactiviteit per week</t>
  </si>
  <si>
    <t>Afschrijvingen</t>
  </si>
  <si>
    <t>Andere bedrijfskosten</t>
  </si>
  <si>
    <t>Totale financiering MOET minstens gelijk zijn aan totaal te financieren!</t>
  </si>
  <si>
    <t>INVESTERINGEN</t>
  </si>
  <si>
    <t>FINANCIERING</t>
  </si>
  <si>
    <t>V</t>
  </si>
  <si>
    <t>VIII</t>
  </si>
  <si>
    <t>Lidmaatschappen</t>
  </si>
  <si>
    <t>Personeelskosten</t>
  </si>
  <si>
    <t>Brutowinstmarge</t>
  </si>
  <si>
    <t>VKP/stuk*</t>
  </si>
  <si>
    <t>* EXCLUSIEF btw!</t>
  </si>
  <si>
    <t>Jaar :</t>
  </si>
  <si>
    <t xml:space="preserve">JAAR 1 </t>
  </si>
  <si>
    <t xml:space="preserve">JAAR 2 </t>
  </si>
  <si>
    <t>Aantal maanden :</t>
  </si>
  <si>
    <t>BEDRIJFSOPBRENGSTEN</t>
  </si>
  <si>
    <t>1. Verkopen / inkomsten (excl. BTW)</t>
  </si>
  <si>
    <t>2. Aankopen (excl. BTW)</t>
  </si>
  <si>
    <t>3. Brutobedrijfswinst (1 - 2)</t>
  </si>
  <si>
    <t>BEDRIJFSLASTEN</t>
  </si>
  <si>
    <t>dienst neemt)</t>
  </si>
  <si>
    <t>MIDDELEN</t>
  </si>
  <si>
    <t>Totale middelen</t>
  </si>
  <si>
    <t>AANWENDINGEN</t>
  </si>
  <si>
    <t>Levensonderhoud (**)</t>
  </si>
  <si>
    <t>Startlening (kapitaal + intrest)</t>
  </si>
  <si>
    <t>Bestaande leningen 1 (***)</t>
  </si>
  <si>
    <t>Bestaande leningen 2 (***)</t>
  </si>
  <si>
    <t>Bestaande leningen 3 (***)</t>
  </si>
  <si>
    <t>Huurlasten (***)</t>
  </si>
  <si>
    <t>Overige leningen in het kader v.h. project -1</t>
  </si>
  <si>
    <t>Overige leningen in het kader v.h. project -2</t>
  </si>
  <si>
    <t>Overige leningen in het kader v.h. project -3</t>
  </si>
  <si>
    <t>Totaal aanwendingen</t>
  </si>
  <si>
    <t>Marge (Terugbetalingscapaciteit)(****)</t>
  </si>
  <si>
    <t>(**)</t>
  </si>
  <si>
    <t>(***)</t>
  </si>
  <si>
    <t>alleenstaande of leningen enkel op naam van de aanvrager : 100 % van de lasten</t>
  </si>
  <si>
    <t>koppel - andere partner heeft eigen beroepsinkomsten : 50 % van de lasten</t>
  </si>
  <si>
    <t>koppel - andere partner heeft geen eigen beroepsinkomsten : 100 % van de lasten</t>
  </si>
  <si>
    <t>(****)</t>
  </si>
  <si>
    <t>positief resultaat : terugbetalingscapaciteit is aanwezig</t>
  </si>
  <si>
    <t>negatief resultaat: terugbetalingscapaciteit is niet aanwezig</t>
  </si>
  <si>
    <t xml:space="preserve">Periodiek resultaat </t>
  </si>
  <si>
    <t>BEREKENING TERUGBETALINGSCAPACITEIT</t>
  </si>
  <si>
    <t>Intrest op Startlening (*)</t>
  </si>
  <si>
    <t>4.Diensten en diverse goederen</t>
  </si>
  <si>
    <t xml:space="preserve">5.Lonen en lasten (indien U personeel in </t>
  </si>
  <si>
    <t xml:space="preserve">6. Sociale bijdragen zelfstandige </t>
  </si>
  <si>
    <t>7. Afschrijvingen</t>
  </si>
  <si>
    <t>8. Andere bedrijfskosten</t>
  </si>
  <si>
    <t>9. Totaal van de bedrijfslasten (4 tot 8)</t>
  </si>
  <si>
    <t>10. Nettobedrijfswinst (3 - 9)</t>
  </si>
  <si>
    <t>11. Financiële lasten (intresten op leningen)</t>
  </si>
  <si>
    <t>12. Lopende winst vóór belastingen (10-11)</t>
  </si>
  <si>
    <t xml:space="preserve">13. Inkomstenbelastingen </t>
  </si>
  <si>
    <t>14. Winst van het boekjaar (12 - 13)</t>
  </si>
  <si>
    <t>Cashflow (= rubriek 14 + rubriek 7)</t>
  </si>
  <si>
    <t>Totaal</t>
  </si>
  <si>
    <t>Beginsaldo</t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</si>
  <si>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</si>
  <si>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</si>
  <si>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</si>
  <si>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</si>
  <si>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</si>
  <si>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</si>
  <si>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</si>
  <si>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</si>
  <si>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</si>
  <si>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</si>
  <si>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</si>
  <si>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</si>
  <si>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r>
      <rPr>
        <b/>
        <u/>
        <sz val="10"/>
        <rFont val="Trebuchet MS"/>
        <family val="2"/>
      </rPr>
      <t>Eindsaldo (B2+B73)</t>
    </r>
  </si>
  <si>
    <t>Sociale bijdragen</t>
  </si>
  <si>
    <t>X) THESAURIETABEL</t>
  </si>
  <si>
    <t>Eigen inbreng in natura</t>
  </si>
  <si>
    <t>IX) BOORDTABEL - uitbating via eenmanszaak</t>
  </si>
  <si>
    <t>Opgenomen onder rubriek 11</t>
  </si>
  <si>
    <t>Intresten opgenomen onder rubriek 11</t>
  </si>
  <si>
    <t xml:space="preserve">Uitgaven inclusief BTW </t>
  </si>
  <si>
    <t>PERSOONLIJKE OPNAMES</t>
  </si>
  <si>
    <t>Voeding</t>
  </si>
  <si>
    <t>Telefoon</t>
  </si>
  <si>
    <t>Verzekering</t>
  </si>
  <si>
    <t>Verbruikskosten (EGW)</t>
  </si>
  <si>
    <t>Levensonderhoud**</t>
  </si>
  <si>
    <t>…</t>
  </si>
  <si>
    <t xml:space="preserve">Vul enkel de grijze cellen in </t>
  </si>
  <si>
    <r>
      <t>Privé kosten</t>
    </r>
    <r>
      <rPr>
        <b/>
        <u/>
        <sz val="11"/>
        <color theme="1"/>
        <rFont val="Calibri"/>
        <family val="2"/>
        <scheme val="minor"/>
      </rPr>
      <t xml:space="preserve"> per maand</t>
    </r>
  </si>
  <si>
    <t>IV) VASTE KOSTEN</t>
  </si>
  <si>
    <t>I) INVESTERINGEN</t>
  </si>
  <si>
    <t>II) FINANCIERING</t>
  </si>
  <si>
    <t>III) OMZET &amp; VARIABELE KOSTEN</t>
  </si>
  <si>
    <t>V) VERWORPEN UITGAVEN</t>
  </si>
  <si>
    <t>VI) RESULTATENREKENING</t>
  </si>
  <si>
    <t>VIII) DOODPUNTOMZET</t>
  </si>
  <si>
    <t>Bank (zichtrekening) - thesaurie</t>
  </si>
  <si>
    <t>Vrij aanvullend pensioen</t>
  </si>
  <si>
    <t>Gewaarborgd inkomen</t>
  </si>
  <si>
    <t>Verzekering beroepsaansprakelijkheid</t>
  </si>
  <si>
    <t>CASH FLOW  VAN HET BOEKJAAR</t>
  </si>
  <si>
    <t>minimaal 9.000 € per jaar</t>
  </si>
  <si>
    <t>Brutomarge</t>
  </si>
  <si>
    <t>Overige leningen in het kader v.h. project - Winwinlening</t>
  </si>
  <si>
    <t>Overige leningen in het kader v.h. project - Banklening</t>
  </si>
  <si>
    <t>KAPITAALAFLOSSING</t>
  </si>
  <si>
    <t>Intrestvoet*</t>
  </si>
  <si>
    <t>AKP/stuk*</t>
  </si>
  <si>
    <t>Andere:</t>
  </si>
  <si>
    <t>Afschrijvingen jaar 1</t>
  </si>
  <si>
    <t>Totale jaarlijkse afschrijving</t>
  </si>
  <si>
    <t xml:space="preserve"> Het is de marge die overblijft voor het dekken (betalen) van de vaste kosten en eventueel voor het maken van winst</t>
  </si>
  <si>
    <t>Omzetprognose</t>
  </si>
  <si>
    <t xml:space="preserve"> TIJDSBESTEDING</t>
  </si>
  <si>
    <t xml:space="preserve"> Vergelijk je doodpuntomzet met jouw geschatte omzetprognose</t>
  </si>
  <si>
    <t>inclusief je eigen loon en de sociale lasten</t>
  </si>
  <si>
    <t xml:space="preserve">= omzet die je moet behalen om al je kosten te dekken, </t>
  </si>
  <si>
    <t>Andere te financieren kosten bij opstart</t>
  </si>
  <si>
    <t>winwinlening</t>
  </si>
  <si>
    <t>* 3 tot 10 jaar voor werkenden</t>
  </si>
  <si>
    <t xml:space="preserve">* 5 tot 10 jaar voor werkzoekenden </t>
  </si>
  <si>
    <t>FINANCIEEL LUIK</t>
  </si>
  <si>
    <t>Huurwaarborg (geen btw)</t>
  </si>
  <si>
    <t>Totaal te financieren investeringen in jaar 2</t>
  </si>
  <si>
    <r>
      <rPr>
        <b/>
        <sz val="11"/>
        <color theme="0"/>
        <rFont val="Arial"/>
        <family val="2"/>
      </rPr>
      <t>Afschrijvingen</t>
    </r>
    <r>
      <rPr>
        <b/>
        <sz val="11"/>
        <rFont val="Arial"/>
        <family val="2"/>
      </rPr>
      <t xml:space="preserve"> jaar 2</t>
    </r>
  </si>
  <si>
    <r>
      <t xml:space="preserve">Afschrijvingen </t>
    </r>
    <r>
      <rPr>
        <b/>
        <sz val="11"/>
        <rFont val="Arial"/>
        <family val="2"/>
      </rPr>
      <t>jaar 1</t>
    </r>
  </si>
  <si>
    <r>
      <t xml:space="preserve">Andere te financieren kosten </t>
    </r>
    <r>
      <rPr>
        <b/>
        <sz val="11"/>
        <rFont val="Arial"/>
        <family val="2"/>
      </rPr>
      <t>bij opstart</t>
    </r>
  </si>
  <si>
    <r>
      <t xml:space="preserve">Totaal te financieren investeringen </t>
    </r>
    <r>
      <rPr>
        <b/>
        <sz val="11"/>
        <rFont val="Arial"/>
        <family val="2"/>
      </rPr>
      <t>bij opstart</t>
    </r>
  </si>
  <si>
    <t>ANDERE KOSTEN BIJ OPSTART</t>
  </si>
  <si>
    <t>DETAIL FINANCIERING</t>
  </si>
  <si>
    <r>
      <t xml:space="preserve">TOTAAL TE FINANCIEREN </t>
    </r>
    <r>
      <rPr>
        <b/>
        <sz val="11"/>
        <rFont val="Arial"/>
        <family val="2"/>
      </rPr>
      <t>BIJ OPSTART:</t>
    </r>
  </si>
  <si>
    <r>
      <t xml:space="preserve">Aflossing </t>
    </r>
    <r>
      <rPr>
        <sz val="9"/>
        <rFont val="Arial"/>
        <family val="2"/>
      </rPr>
      <t>(kapitaal +rente)</t>
    </r>
    <r>
      <rPr>
        <sz val="11"/>
        <rFont val="Arial"/>
        <family val="2"/>
      </rPr>
      <t xml:space="preserve">  jaar 1</t>
    </r>
  </si>
  <si>
    <r>
      <t xml:space="preserve">Aflossing </t>
    </r>
    <r>
      <rPr>
        <sz val="9"/>
        <rFont val="Arial"/>
        <family val="2"/>
      </rPr>
      <t xml:space="preserve">(kapitaal +rente) </t>
    </r>
    <r>
      <rPr>
        <sz val="11"/>
        <rFont val="Arial"/>
        <family val="2"/>
      </rPr>
      <t xml:space="preserve"> jaar 2</t>
    </r>
  </si>
  <si>
    <t>Looptijd in jaren*</t>
  </si>
  <si>
    <t>Totaal te financieren investeringen</t>
  </si>
  <si>
    <t>Totaal te financieren kosten bij opstart</t>
  </si>
  <si>
    <r>
      <t xml:space="preserve">TOTALE FINANCIERING </t>
    </r>
    <r>
      <rPr>
        <b/>
        <sz val="11"/>
        <rFont val="Arial"/>
        <family val="2"/>
      </rPr>
      <t>BIJ OPSTART:</t>
    </r>
  </si>
  <si>
    <t>A) Lening familieleden, kennissen,…</t>
  </si>
  <si>
    <t>B) Banklening</t>
  </si>
  <si>
    <r>
      <t xml:space="preserve">Aflossing </t>
    </r>
    <r>
      <rPr>
        <sz val="9"/>
        <rFont val="Arial"/>
        <family val="2"/>
      </rPr>
      <t>(rente)</t>
    </r>
    <r>
      <rPr>
        <sz val="11"/>
        <rFont val="Arial"/>
        <family val="2"/>
      </rPr>
      <t xml:space="preserve">  jaar 1</t>
    </r>
  </si>
  <si>
    <t>Startlening +</t>
  </si>
  <si>
    <t>C) Lening PMV</t>
  </si>
  <si>
    <t>Vul enkel de grijze vakjes van de groene tabbladen in!</t>
  </si>
  <si>
    <t>Omzet</t>
  </si>
  <si>
    <t>DIENSTEN EN DIVERSE GOEDEREN</t>
  </si>
  <si>
    <t>KOSTEN  PERSONEEL</t>
  </si>
  <si>
    <t>AFSCHRIJVINGEN</t>
  </si>
  <si>
    <t>FINANCIELE KOSTEN</t>
  </si>
  <si>
    <t>- VARIABELE KOSTEN</t>
  </si>
  <si>
    <t>= BRUTOMARGE</t>
  </si>
  <si>
    <t>- VASTE KOSTEN</t>
  </si>
  <si>
    <t>= BEDRIJFSRESULTAAT</t>
  </si>
  <si>
    <t>+ Financiële opbrengsten</t>
  </si>
  <si>
    <t>- Financiële kosten</t>
  </si>
  <si>
    <t>RESULTAAT VOOR BELASTING</t>
  </si>
  <si>
    <t>Gemiddelde brutomarge</t>
  </si>
  <si>
    <r>
      <rPr>
        <b/>
        <sz val="11"/>
        <rFont val="Arial"/>
        <family val="2"/>
      </rPr>
      <t>Doodpuntomzet</t>
    </r>
    <r>
      <rPr>
        <sz val="11"/>
        <rFont val="Arial"/>
        <family val="2"/>
      </rPr>
      <t xml:space="preserve"> (per jaar)</t>
    </r>
  </si>
  <si>
    <t>maand</t>
  </si>
  <si>
    <t xml:space="preserve">week </t>
  </si>
  <si>
    <t>Product</t>
  </si>
  <si>
    <t>jaar</t>
  </si>
  <si>
    <t>DOODPUNTOMZET JAAR 1 PER:</t>
  </si>
  <si>
    <t>DOODPUNTOMZET JAAR 2 PER:</t>
  </si>
  <si>
    <t>- Belastingen op het resultaat</t>
  </si>
  <si>
    <t>+ Afschrijvingen</t>
  </si>
  <si>
    <t>- Kapitaalaflossing</t>
  </si>
  <si>
    <t>stuks/dag</t>
  </si>
  <si>
    <t>Kies je sociaal verzekeringsfonds</t>
  </si>
  <si>
    <t>Acerta</t>
  </si>
  <si>
    <t>Attentia</t>
  </si>
  <si>
    <t>Groep S</t>
  </si>
  <si>
    <t>Multipen</t>
  </si>
  <si>
    <t>Partena</t>
  </si>
  <si>
    <t>Xerius</t>
  </si>
  <si>
    <t>Securex</t>
  </si>
  <si>
    <t>Beheerskosten sociale bijdrage</t>
  </si>
  <si>
    <t xml:space="preserve">Oprichtingskosten </t>
  </si>
  <si>
    <t>+ verworpen uitgaven</t>
  </si>
  <si>
    <t>stuks/maand</t>
  </si>
  <si>
    <t xml:space="preserve">Brutomarge inclusief BTW </t>
  </si>
  <si>
    <t xml:space="preserve">Huurwaarborg </t>
  </si>
  <si>
    <t>Stalen en gadgets</t>
  </si>
  <si>
    <t>Hosting website</t>
  </si>
  <si>
    <t>Optie dienstverleners</t>
  </si>
  <si>
    <t># uur / dienst</t>
  </si>
  <si>
    <t>Winst / uur</t>
  </si>
  <si>
    <t>*minimaal 1% en maximaal 2%</t>
  </si>
  <si>
    <r>
      <rPr>
        <b/>
        <i/>
        <sz val="9"/>
        <rFont val="Arial"/>
        <family val="2"/>
      </rPr>
      <t>Brutomarge of contributiemarge</t>
    </r>
    <r>
      <rPr>
        <i/>
        <sz val="9"/>
        <rFont val="Arial"/>
        <family val="2"/>
      </rPr>
      <t xml:space="preserve"> = de omzet verminderd met de variabele kosten.</t>
    </r>
  </si>
  <si>
    <t>minimaal € 12.000 per jaar voor alleenstaande; minimaal € 14.400 voor koppel</t>
  </si>
  <si>
    <t>Kies je provincie</t>
  </si>
  <si>
    <t>Limburg</t>
  </si>
  <si>
    <t>Oost-Vlaanderen</t>
  </si>
  <si>
    <t>West-Vlaanderen</t>
  </si>
  <si>
    <t>Antwerpen</t>
  </si>
  <si>
    <t>Vlaams-Brabant</t>
  </si>
  <si>
    <t>Openbaar vervoer/autodelen</t>
  </si>
  <si>
    <t>Sponsoring</t>
  </si>
  <si>
    <t>Liantis</t>
  </si>
  <si>
    <t>BELASTINGSCHIJVEN AJ 2020</t>
  </si>
  <si>
    <t>BELASTINGSCHIJVEN AJ 2021</t>
  </si>
  <si>
    <t>VII) BELASTINGEN (simulatie) enkel voor eenmanszaken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</si>
</sst>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€&quot;\ * #,##0.00_ ;_ &quot;€&quot;\ * \-#,##0.00_ ;_ &quot;€&quot;\ * &quot;-&quot;??_ ;_ @_ "/>
    <numFmt numFmtId="165" formatCode="_-* #,##0.00\ &quot;€&quot;_-;\-* #,##0.00\ &quot;€&quot;_-;_-* &quot;-&quot;??\ &quot;€&quot;_-;_-@_-"/>
    <numFmt numFmtId="166" formatCode="&quot;€&quot;\ #,##0.00"/>
    <numFmt numFmtId="167" formatCode="_-[$€]\ * #,##0.00_-;_-[$€]\ * #,##0.00\-;_-[$€]\ * &quot;-&quot;??_-;_-@_-"/>
    <numFmt numFmtId="168" formatCode="&quot;€&quot;\ #,##0"/>
    <numFmt numFmtId="169" formatCode="[$€-2]\ 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2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u/>
      <sz val="10"/>
      <name val="Trebuchet MS"/>
      <family val="2"/>
    </font>
    <font>
      <b/>
      <sz val="8"/>
      <color indexed="9"/>
      <name val="Trebuchet MS"/>
      <family val="2"/>
    </font>
    <font>
      <b/>
      <u/>
      <sz val="8"/>
      <color indexed="9"/>
      <name val="Trebuchet MS"/>
      <family val="2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rgb="FF00B050"/>
      <name val="Trebuchet MS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i/>
      <sz val="10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i/>
      <sz val="11"/>
      <color theme="1" tint="0.49998474074526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E63233"/>
      <name val="Arial"/>
      <family val="2"/>
    </font>
    <font>
      <sz val="10"/>
      <color theme="1"/>
      <name val="Arial"/>
      <family val="2"/>
    </font>
    <font>
      <b/>
      <sz val="11"/>
      <color rgb="FFE63233"/>
      <name val="Arial"/>
      <family val="2"/>
    </font>
    <font>
      <b/>
      <u/>
      <sz val="12"/>
      <color rgb="FFE632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632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95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theme="1" tint="0.499984740745262"/>
      </bottom>
      <diagonal/>
    </border>
    <border>
      <left/>
      <right/>
      <top style="medium">
        <color indexed="64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499984740745262"/>
      </bottom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6" fillId="0" borderId="0" xfId="0" applyFont="1" applyFill="1" applyBorder="1"/>
    <xf numFmtId="166" fontId="6" fillId="0" borderId="0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4" fontId="5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Fill="1"/>
    <xf numFmtId="4" fontId="8" fillId="0" borderId="0" xfId="0" applyNumberFormat="1" applyFont="1" applyFill="1" applyAlignment="1">
      <alignment wrapText="1"/>
    </xf>
    <xf numFmtId="0" fontId="4" fillId="2" borderId="11" xfId="0" applyFont="1" applyFill="1" applyBorder="1"/>
    <xf numFmtId="0" fontId="4" fillId="2" borderId="12" xfId="0" applyFont="1" applyFill="1" applyBorder="1"/>
    <xf numFmtId="4" fontId="4" fillId="2" borderId="13" xfId="0" applyNumberFormat="1" applyFont="1" applyFill="1" applyBorder="1"/>
    <xf numFmtId="0" fontId="0" fillId="0" borderId="0" xfId="0" applyFont="1"/>
    <xf numFmtId="0" fontId="5" fillId="0" borderId="21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6" borderId="0" xfId="0" applyFont="1" applyFill="1"/>
    <xf numFmtId="167" fontId="17" fillId="7" borderId="73" xfId="1" applyFont="1" applyFill="1" applyBorder="1"/>
    <xf numFmtId="0" fontId="18" fillId="5" borderId="0" xfId="0" applyFont="1" applyFill="1"/>
    <xf numFmtId="167" fontId="17" fillId="0" borderId="73" xfId="1" applyFont="1" applyBorder="1"/>
    <xf numFmtId="0" fontId="16" fillId="0" borderId="21" xfId="0" applyFont="1" applyBorder="1" applyAlignment="1">
      <alignment horizontal="center"/>
    </xf>
    <xf numFmtId="0" fontId="15" fillId="9" borderId="0" xfId="0" applyFont="1" applyFill="1"/>
    <xf numFmtId="167" fontId="19" fillId="6" borderId="73" xfId="1" applyFont="1" applyFill="1" applyBorder="1"/>
    <xf numFmtId="0" fontId="11" fillId="0" borderId="0" xfId="0" applyFont="1" applyFill="1"/>
    <xf numFmtId="167" fontId="17" fillId="0" borderId="73" xfId="1" applyFont="1" applyFill="1" applyBorder="1"/>
    <xf numFmtId="0" fontId="18" fillId="10" borderId="0" xfId="0" applyFont="1" applyFill="1"/>
    <xf numFmtId="167" fontId="20" fillId="10" borderId="75" xfId="1" applyFont="1" applyFill="1" applyBorder="1"/>
    <xf numFmtId="0" fontId="9" fillId="0" borderId="21" xfId="0" applyFont="1" applyBorder="1"/>
    <xf numFmtId="0" fontId="6" fillId="0" borderId="76" xfId="0" applyFont="1" applyFill="1" applyBorder="1"/>
    <xf numFmtId="0" fontId="9" fillId="7" borderId="27" xfId="0" applyFont="1" applyFill="1" applyBorder="1" applyAlignment="1">
      <alignment vertical="top"/>
    </xf>
    <xf numFmtId="164" fontId="17" fillId="5" borderId="74" xfId="0" applyNumberFormat="1" applyFont="1" applyFill="1" applyBorder="1"/>
    <xf numFmtId="164" fontId="11" fillId="0" borderId="0" xfId="0" applyNumberFormat="1" applyFont="1"/>
    <xf numFmtId="164" fontId="17" fillId="0" borderId="73" xfId="1" applyNumberFormat="1" applyFont="1" applyBorder="1"/>
    <xf numFmtId="164" fontId="18" fillId="5" borderId="0" xfId="0" applyNumberFormat="1" applyFont="1" applyFill="1"/>
    <xf numFmtId="164" fontId="17" fillId="5" borderId="73" xfId="1" applyNumberFormat="1" applyFont="1" applyFill="1" applyBorder="1"/>
    <xf numFmtId="164" fontId="18" fillId="7" borderId="0" xfId="0" applyNumberFormat="1" applyFont="1" applyFill="1"/>
    <xf numFmtId="164" fontId="17" fillId="7" borderId="73" xfId="1" applyNumberFormat="1" applyFont="1" applyFill="1" applyBorder="1"/>
    <xf numFmtId="164" fontId="6" fillId="0" borderId="37" xfId="0" applyNumberFormat="1" applyFont="1" applyBorder="1" applyAlignment="1"/>
    <xf numFmtId="164" fontId="18" fillId="7" borderId="42" xfId="0" applyNumberFormat="1" applyFont="1" applyFill="1" applyBorder="1"/>
    <xf numFmtId="164" fontId="6" fillId="0" borderId="72" xfId="0" applyNumberFormat="1" applyFont="1" applyBorder="1" applyAlignment="1">
      <alignment horizontal="left" vertical="top"/>
    </xf>
    <xf numFmtId="164" fontId="11" fillId="11" borderId="0" xfId="0" applyNumberFormat="1" applyFont="1" applyFill="1"/>
    <xf numFmtId="164" fontId="19" fillId="11" borderId="73" xfId="1" applyNumberFormat="1" applyFont="1" applyFill="1" applyBorder="1"/>
    <xf numFmtId="167" fontId="17" fillId="0" borderId="74" xfId="1" applyFont="1" applyBorder="1"/>
    <xf numFmtId="167" fontId="17" fillId="0" borderId="74" xfId="1" applyFont="1" applyFill="1" applyBorder="1"/>
    <xf numFmtId="164" fontId="17" fillId="0" borderId="74" xfId="1" applyNumberFormat="1" applyFont="1" applyBorder="1"/>
    <xf numFmtId="164" fontId="17" fillId="5" borderId="74" xfId="1" applyNumberFormat="1" applyFont="1" applyFill="1" applyBorder="1"/>
    <xf numFmtId="164" fontId="17" fillId="7" borderId="74" xfId="1" applyNumberFormat="1" applyFont="1" applyFill="1" applyBorder="1"/>
    <xf numFmtId="164" fontId="19" fillId="11" borderId="74" xfId="1" applyNumberFormat="1" applyFont="1" applyFill="1" applyBorder="1"/>
    <xf numFmtId="167" fontId="20" fillId="10" borderId="77" xfId="1" applyFont="1" applyFill="1" applyBorder="1"/>
    <xf numFmtId="0" fontId="17" fillId="0" borderId="78" xfId="0" applyFont="1" applyBorder="1"/>
    <xf numFmtId="167" fontId="19" fillId="6" borderId="78" xfId="1" applyFont="1" applyFill="1" applyBorder="1"/>
    <xf numFmtId="164" fontId="17" fillId="8" borderId="78" xfId="0" applyNumberFormat="1" applyFont="1" applyFill="1" applyBorder="1"/>
    <xf numFmtId="165" fontId="17" fillId="0" borderId="78" xfId="0" applyNumberFormat="1" applyFont="1" applyFill="1" applyBorder="1"/>
    <xf numFmtId="164" fontId="17" fillId="5" borderId="78" xfId="0" applyNumberFormat="1" applyFont="1" applyFill="1" applyBorder="1"/>
    <xf numFmtId="164" fontId="17" fillId="0" borderId="78" xfId="1" applyNumberFormat="1" applyFont="1" applyBorder="1"/>
    <xf numFmtId="164" fontId="17" fillId="7" borderId="78" xfId="1" applyNumberFormat="1" applyFont="1" applyFill="1" applyBorder="1"/>
    <xf numFmtId="164" fontId="17" fillId="0" borderId="78" xfId="0" applyNumberFormat="1" applyFont="1" applyBorder="1"/>
    <xf numFmtId="167" fontId="17" fillId="7" borderId="78" xfId="1" applyFont="1" applyFill="1" applyBorder="1"/>
    <xf numFmtId="164" fontId="19" fillId="4" borderId="78" xfId="1" applyNumberFormat="1" applyFont="1" applyFill="1" applyBorder="1"/>
    <xf numFmtId="167" fontId="20" fillId="4" borderId="79" xfId="1" applyFont="1" applyFill="1" applyBorder="1"/>
    <xf numFmtId="0" fontId="0" fillId="0" borderId="0" xfId="0" applyFont="1" applyFill="1"/>
    <xf numFmtId="0" fontId="0" fillId="0" borderId="0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Fill="1"/>
    <xf numFmtId="0" fontId="23" fillId="0" borderId="26" xfId="0" applyFont="1" applyBorder="1"/>
    <xf numFmtId="0" fontId="23" fillId="0" borderId="39" xfId="0" applyFont="1" applyBorder="1"/>
    <xf numFmtId="0" fontId="23" fillId="0" borderId="17" xfId="0" applyFont="1" applyBorder="1" applyAlignment="1">
      <alignment horizontal="center"/>
    </xf>
    <xf numFmtId="0" fontId="23" fillId="0" borderId="40" xfId="0" applyFont="1" applyBorder="1"/>
    <xf numFmtId="0" fontId="23" fillId="0" borderId="20" xfId="0" applyFont="1" applyBorder="1" applyAlignment="1">
      <alignment horizontal="center"/>
    </xf>
    <xf numFmtId="0" fontId="24" fillId="0" borderId="63" xfId="0" applyFont="1" applyBorder="1"/>
    <xf numFmtId="0" fontId="23" fillId="0" borderId="45" xfId="0" applyFont="1" applyBorder="1"/>
    <xf numFmtId="0" fontId="23" fillId="0" borderId="64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27" xfId="0" applyFont="1" applyFill="1" applyBorder="1"/>
    <xf numFmtId="0" fontId="23" fillId="0" borderId="66" xfId="0" applyFont="1" applyFill="1" applyBorder="1"/>
    <xf numFmtId="169" fontId="23" fillId="0" borderId="67" xfId="0" applyNumberFormat="1" applyFont="1" applyFill="1" applyBorder="1" applyAlignment="1">
      <alignment horizontal="center" vertical="top" wrapText="1"/>
    </xf>
    <xf numFmtId="0" fontId="23" fillId="0" borderId="28" xfId="0" applyFont="1" applyFill="1" applyBorder="1"/>
    <xf numFmtId="0" fontId="23" fillId="0" borderId="12" xfId="0" applyFont="1" applyFill="1" applyBorder="1"/>
    <xf numFmtId="169" fontId="23" fillId="0" borderId="17" xfId="0" applyNumberFormat="1" applyFont="1" applyFill="1" applyBorder="1" applyAlignment="1">
      <alignment horizontal="center" vertical="top" wrapText="1"/>
    </xf>
    <xf numFmtId="0" fontId="24" fillId="0" borderId="29" xfId="0" applyFont="1" applyFill="1" applyBorder="1"/>
    <xf numFmtId="0" fontId="24" fillId="0" borderId="68" xfId="0" applyFont="1" applyFill="1" applyBorder="1"/>
    <xf numFmtId="169" fontId="24" fillId="0" borderId="69" xfId="0" applyNumberFormat="1" applyFont="1" applyFill="1" applyBorder="1" applyAlignment="1">
      <alignment horizontal="center" vertical="top" wrapText="1"/>
    </xf>
    <xf numFmtId="0" fontId="24" fillId="0" borderId="27" xfId="0" applyFont="1" applyFill="1" applyBorder="1"/>
    <xf numFmtId="0" fontId="23" fillId="0" borderId="67" xfId="0" applyFont="1" applyFill="1" applyBorder="1"/>
    <xf numFmtId="0" fontId="23" fillId="0" borderId="37" xfId="0" applyFont="1" applyFill="1" applyBorder="1"/>
    <xf numFmtId="0" fontId="23" fillId="0" borderId="39" xfId="0" applyFont="1" applyFill="1" applyBorder="1"/>
    <xf numFmtId="0" fontId="23" fillId="0" borderId="40" xfId="0" applyFont="1" applyFill="1" applyBorder="1"/>
    <xf numFmtId="169" fontId="23" fillId="0" borderId="20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left" indent="3"/>
    </xf>
    <xf numFmtId="0" fontId="23" fillId="0" borderId="19" xfId="0" applyFont="1" applyFill="1" applyBorder="1"/>
    <xf numFmtId="0" fontId="21" fillId="0" borderId="52" xfId="0" applyFont="1" applyFill="1" applyBorder="1" applyAlignment="1">
      <alignment horizontal="center" vertical="center" wrapText="1"/>
    </xf>
    <xf numFmtId="169" fontId="23" fillId="0" borderId="17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4" fillId="0" borderId="48" xfId="0" applyFont="1" applyFill="1" applyBorder="1"/>
    <xf numFmtId="0" fontId="24" fillId="0" borderId="55" xfId="0" applyFont="1" applyFill="1" applyBorder="1"/>
    <xf numFmtId="169" fontId="24" fillId="0" borderId="71" xfId="0" applyNumberFormat="1" applyFont="1" applyFill="1" applyBorder="1" applyAlignment="1">
      <alignment horizontal="center" vertical="top" wrapText="1"/>
    </xf>
    <xf numFmtId="0" fontId="23" fillId="0" borderId="41" xfId="0" applyFont="1" applyFill="1" applyBorder="1"/>
    <xf numFmtId="0" fontId="23" fillId="0" borderId="0" xfId="0" applyFont="1" applyFill="1" applyBorder="1"/>
    <xf numFmtId="169" fontId="23" fillId="0" borderId="72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/>
    <xf numFmtId="169" fontId="24" fillId="0" borderId="72" xfId="0" applyNumberFormat="1" applyFont="1" applyFill="1" applyBorder="1" applyAlignment="1">
      <alignment horizontal="center" vertical="top" wrapText="1"/>
    </xf>
    <xf numFmtId="0" fontId="24" fillId="0" borderId="48" xfId="0" applyFont="1" applyBorder="1"/>
    <xf numFmtId="0" fontId="24" fillId="0" borderId="55" xfId="0" applyFont="1" applyBorder="1"/>
    <xf numFmtId="169" fontId="24" fillId="0" borderId="71" xfId="0" applyNumberFormat="1" applyFont="1" applyBorder="1" applyAlignment="1">
      <alignment horizontal="center" vertical="top" wrapText="1"/>
    </xf>
    <xf numFmtId="0" fontId="24" fillId="0" borderId="18" xfId="0" quotePrefix="1" applyFont="1" applyFill="1" applyBorder="1"/>
    <xf numFmtId="0" fontId="24" fillId="0" borderId="19" xfId="0" applyFont="1" applyFill="1" applyBorder="1"/>
    <xf numFmtId="169" fontId="24" fillId="0" borderId="52" xfId="0" applyNumberFormat="1" applyFont="1" applyFill="1" applyBorder="1" applyAlignment="1">
      <alignment horizontal="center" vertical="top" wrapText="1"/>
    </xf>
    <xf numFmtId="0" fontId="23" fillId="0" borderId="11" xfId="0" quotePrefix="1" applyFont="1" applyBorder="1"/>
    <xf numFmtId="0" fontId="25" fillId="0" borderId="12" xfId="0" applyFont="1" applyBorder="1"/>
    <xf numFmtId="0" fontId="23" fillId="0" borderId="12" xfId="0" applyFont="1" applyBorder="1"/>
    <xf numFmtId="169" fontId="23" fillId="3" borderId="17" xfId="0" applyNumberFormat="1" applyFont="1" applyFill="1" applyBorder="1" applyAlignment="1">
      <alignment horizontal="center" vertical="top" wrapText="1"/>
    </xf>
    <xf numFmtId="0" fontId="24" fillId="0" borderId="11" xfId="0" quotePrefix="1" applyFont="1" applyFill="1" applyBorder="1"/>
    <xf numFmtId="0" fontId="26" fillId="0" borderId="11" xfId="0" quotePrefix="1" applyFont="1" applyFill="1" applyBorder="1"/>
    <xf numFmtId="0" fontId="27" fillId="0" borderId="12" xfId="0" applyFont="1" applyFill="1" applyBorder="1"/>
    <xf numFmtId="169" fontId="27" fillId="0" borderId="17" xfId="0" applyNumberFormat="1" applyFont="1" applyFill="1" applyBorder="1" applyAlignment="1">
      <alignment horizontal="center" vertical="top" wrapText="1"/>
    </xf>
    <xf numFmtId="0" fontId="23" fillId="0" borderId="0" xfId="0" applyFont="1" applyBorder="1"/>
    <xf numFmtId="0" fontId="21" fillId="0" borderId="0" xfId="0" applyFont="1" applyBorder="1"/>
    <xf numFmtId="0" fontId="21" fillId="0" borderId="0" xfId="0" applyFont="1" applyFill="1" applyBorder="1"/>
    <xf numFmtId="0" fontId="28" fillId="0" borderId="0" xfId="0" applyFont="1" applyFill="1" applyBorder="1"/>
    <xf numFmtId="169" fontId="23" fillId="4" borderId="17" xfId="0" applyNumberFormat="1" applyFont="1" applyFill="1" applyBorder="1" applyAlignment="1">
      <alignment horizontal="center" vertical="top" wrapText="1"/>
    </xf>
    <xf numFmtId="169" fontId="23" fillId="3" borderId="52" xfId="0" applyNumberFormat="1" applyFont="1" applyFill="1" applyBorder="1" applyAlignment="1">
      <alignment horizontal="center" vertical="top" wrapText="1"/>
    </xf>
    <xf numFmtId="169" fontId="23" fillId="4" borderId="71" xfId="0" applyNumberFormat="1" applyFont="1" applyFill="1" applyBorder="1" applyAlignment="1">
      <alignment horizontal="center" vertical="top" wrapText="1"/>
    </xf>
    <xf numFmtId="169" fontId="23" fillId="4" borderId="54" xfId="0" applyNumberFormat="1" applyFont="1" applyFill="1" applyBorder="1" applyAlignment="1">
      <alignment horizontal="center" vertical="top" wrapText="1"/>
    </xf>
    <xf numFmtId="169" fontId="23" fillId="3" borderId="20" xfId="0" applyNumberFormat="1" applyFont="1" applyFill="1" applyBorder="1" applyAlignment="1">
      <alignment horizontal="center" vertical="top" wrapText="1"/>
    </xf>
    <xf numFmtId="169" fontId="9" fillId="0" borderId="21" xfId="0" applyNumberFormat="1" applyFont="1" applyBorder="1"/>
    <xf numFmtId="0" fontId="11" fillId="0" borderId="0" xfId="0" applyFont="1" applyFill="1" applyBorder="1"/>
    <xf numFmtId="0" fontId="29" fillId="0" borderId="0" xfId="0" applyFont="1" applyFill="1" applyBorder="1"/>
    <xf numFmtId="0" fontId="30" fillId="0" borderId="53" xfId="0" applyFont="1" applyBorder="1"/>
    <xf numFmtId="0" fontId="30" fillId="3" borderId="52" xfId="0" applyFont="1" applyFill="1" applyBorder="1"/>
    <xf numFmtId="0" fontId="30" fillId="3" borderId="17" xfId="0" applyFont="1" applyFill="1" applyBorder="1"/>
    <xf numFmtId="0" fontId="23" fillId="3" borderId="17" xfId="0" applyFont="1" applyFill="1" applyBorder="1"/>
    <xf numFmtId="0" fontId="21" fillId="3" borderId="0" xfId="0" applyFont="1" applyFill="1"/>
    <xf numFmtId="0" fontId="0" fillId="3" borderId="0" xfId="0" applyFont="1" applyFill="1"/>
    <xf numFmtId="167" fontId="19" fillId="9" borderId="80" xfId="1" applyFont="1" applyFill="1" applyBorder="1"/>
    <xf numFmtId="167" fontId="19" fillId="9" borderId="81" xfId="1" applyFont="1" applyFill="1" applyBorder="1"/>
    <xf numFmtId="0" fontId="16" fillId="0" borderId="71" xfId="0" applyFont="1" applyBorder="1" applyAlignment="1">
      <alignment horizontal="center"/>
    </xf>
    <xf numFmtId="167" fontId="19" fillId="4" borderId="82" xfId="1" applyFont="1" applyFill="1" applyBorder="1"/>
    <xf numFmtId="0" fontId="16" fillId="0" borderId="83" xfId="0" applyFont="1" applyBorder="1" applyAlignment="1">
      <alignment horizontal="center"/>
    </xf>
    <xf numFmtId="3" fontId="6" fillId="0" borderId="22" xfId="0" applyNumberFormat="1" applyFont="1" applyFill="1" applyBorder="1" applyAlignment="1">
      <alignment horizontal="center" vertical="top"/>
    </xf>
    <xf numFmtId="0" fontId="6" fillId="0" borderId="70" xfId="0" applyFont="1" applyBorder="1" applyAlignment="1">
      <alignment vertical="top"/>
    </xf>
    <xf numFmtId="0" fontId="6" fillId="0" borderId="84" xfId="0" applyFont="1" applyBorder="1" applyAlignment="1">
      <alignment vertical="top"/>
    </xf>
    <xf numFmtId="1" fontId="32" fillId="0" borderId="14" xfId="0" applyNumberFormat="1" applyFont="1" applyFill="1" applyBorder="1" applyAlignment="1">
      <alignment vertical="center" wrapText="1"/>
    </xf>
    <xf numFmtId="10" fontId="32" fillId="0" borderId="15" xfId="0" applyNumberFormat="1" applyFont="1" applyFill="1" applyBorder="1" applyAlignment="1">
      <alignment vertical="center" wrapText="1"/>
    </xf>
    <xf numFmtId="0" fontId="32" fillId="3" borderId="14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3" fillId="0" borderId="0" xfId="0" applyFont="1" applyFill="1" applyAlignment="1">
      <alignment horizontal="left" vertical="center"/>
    </xf>
    <xf numFmtId="0" fontId="36" fillId="2" borderId="14" xfId="0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7" fillId="0" borderId="0" xfId="0" applyFont="1"/>
    <xf numFmtId="0" fontId="34" fillId="0" borderId="0" xfId="0" applyFont="1" applyAlignment="1">
      <alignment horizontal="center"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/>
    </xf>
    <xf numFmtId="0" fontId="32" fillId="3" borderId="14" xfId="0" applyFont="1" applyFill="1" applyBorder="1" applyAlignment="1">
      <alignment vertical="center"/>
    </xf>
    <xf numFmtId="1" fontId="32" fillId="3" borderId="14" xfId="0" applyNumberFormat="1" applyFont="1" applyFill="1" applyBorder="1" applyAlignment="1">
      <alignment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" fontId="33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33" fillId="2" borderId="14" xfId="0" applyFont="1" applyFill="1" applyBorder="1" applyAlignment="1">
      <alignment horizontal="center" vertical="center" wrapText="1"/>
    </xf>
    <xf numFmtId="0" fontId="36" fillId="2" borderId="4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/>
    <xf numFmtId="4" fontId="32" fillId="0" borderId="0" xfId="0" applyNumberFormat="1" applyFont="1" applyFill="1" applyAlignment="1">
      <alignment vertical="center"/>
    </xf>
    <xf numFmtId="0" fontId="36" fillId="2" borderId="90" xfId="0" applyFont="1" applyFill="1" applyBorder="1" applyAlignment="1">
      <alignment horizontal="left" vertical="center" wrapText="1"/>
    </xf>
    <xf numFmtId="0" fontId="36" fillId="2" borderId="44" xfId="0" applyFont="1" applyFill="1" applyBorder="1" applyAlignment="1">
      <alignment horizontal="center" vertical="center" wrapText="1"/>
    </xf>
    <xf numFmtId="4" fontId="32" fillId="0" borderId="46" xfId="0" applyNumberFormat="1" applyFont="1" applyFill="1" applyBorder="1" applyAlignment="1">
      <alignment horizontal="left" vertical="center"/>
    </xf>
    <xf numFmtId="4" fontId="32" fillId="0" borderId="17" xfId="0" applyNumberFormat="1" applyFont="1" applyFill="1" applyBorder="1" applyAlignment="1">
      <alignment vertical="center"/>
    </xf>
    <xf numFmtId="0" fontId="36" fillId="2" borderId="11" xfId="0" applyFont="1" applyFill="1" applyBorder="1" applyAlignment="1">
      <alignment horizontal="left" vertical="center" wrapText="1"/>
    </xf>
    <xf numFmtId="0" fontId="33" fillId="0" borderId="63" xfId="0" applyFont="1" applyFill="1" applyBorder="1" applyAlignment="1">
      <alignment vertical="center"/>
    </xf>
    <xf numFmtId="0" fontId="37" fillId="0" borderId="87" xfId="0" applyFont="1" applyBorder="1"/>
    <xf numFmtId="0" fontId="37" fillId="0" borderId="76" xfId="0" applyFont="1" applyBorder="1"/>
    <xf numFmtId="0" fontId="37" fillId="0" borderId="88" xfId="0" applyFont="1" applyBorder="1"/>
    <xf numFmtId="0" fontId="36" fillId="2" borderId="50" xfId="0" applyFont="1" applyFill="1" applyBorder="1" applyAlignment="1">
      <alignment horizontal="left" vertical="center"/>
    </xf>
    <xf numFmtId="4" fontId="38" fillId="2" borderId="23" xfId="7" applyNumberFormat="1" applyFont="1" applyFill="1" applyBorder="1" applyAlignment="1">
      <alignment horizontal="right" vertical="center"/>
    </xf>
    <xf numFmtId="0" fontId="32" fillId="0" borderId="22" xfId="0" applyFont="1" applyFill="1" applyBorder="1" applyAlignment="1">
      <alignment vertical="center"/>
    </xf>
    <xf numFmtId="3" fontId="33" fillId="4" borderId="23" xfId="0" applyNumberFormat="1" applyFont="1" applyFill="1" applyBorder="1" applyAlignment="1">
      <alignment vertical="center"/>
    </xf>
    <xf numFmtId="10" fontId="33" fillId="3" borderId="23" xfId="0" applyNumberFormat="1" applyFont="1" applyFill="1" applyBorder="1" applyAlignment="1">
      <alignment vertical="center"/>
    </xf>
    <xf numFmtId="0" fontId="37" fillId="0" borderId="0" xfId="0" applyFont="1" applyAlignment="1">
      <alignment horizontal="center"/>
    </xf>
    <xf numFmtId="0" fontId="40" fillId="0" borderId="76" xfId="0" applyFont="1" applyFill="1" applyBorder="1" applyAlignment="1">
      <alignment vertical="center"/>
    </xf>
    <xf numFmtId="4" fontId="33" fillId="0" borderId="88" xfId="0" applyNumberFormat="1" applyFont="1" applyFill="1" applyBorder="1" applyAlignment="1">
      <alignment vertical="center"/>
    </xf>
    <xf numFmtId="0" fontId="36" fillId="2" borderId="22" xfId="0" applyFont="1" applyFill="1" applyBorder="1" applyAlignment="1">
      <alignment horizontal="left" vertical="center" wrapText="1"/>
    </xf>
    <xf numFmtId="0" fontId="36" fillId="2" borderId="23" xfId="0" applyFont="1" applyFill="1" applyBorder="1" applyAlignment="1">
      <alignment horizontal="left" vertical="center" wrapText="1"/>
    </xf>
    <xf numFmtId="4" fontId="33" fillId="3" borderId="23" xfId="0" applyNumberFormat="1" applyFont="1" applyFill="1" applyBorder="1" applyAlignment="1">
      <alignment vertical="center"/>
    </xf>
    <xf numFmtId="10" fontId="33" fillId="0" borderId="23" xfId="0" applyNumberFormat="1" applyFont="1" applyFill="1" applyBorder="1" applyAlignment="1">
      <alignment vertical="center"/>
    </xf>
    <xf numFmtId="0" fontId="40" fillId="0" borderId="61" xfId="0" applyFont="1" applyFill="1" applyBorder="1" applyAlignment="1">
      <alignment vertical="center"/>
    </xf>
    <xf numFmtId="0" fontId="37" fillId="0" borderId="89" xfId="0" applyFont="1" applyBorder="1"/>
    <xf numFmtId="0" fontId="32" fillId="0" borderId="17" xfId="0" applyFont="1" applyFill="1" applyBorder="1" applyAlignment="1">
      <alignment vertical="center"/>
    </xf>
    <xf numFmtId="0" fontId="37" fillId="0" borderId="17" xfId="0" applyFont="1" applyBorder="1"/>
    <xf numFmtId="4" fontId="42" fillId="0" borderId="0" xfId="0" applyNumberFormat="1" applyFont="1" applyFill="1" applyBorder="1" applyAlignment="1">
      <alignment vertical="center"/>
    </xf>
    <xf numFmtId="0" fontId="36" fillId="0" borderId="39" xfId="0" applyFont="1" applyFill="1" applyBorder="1" applyAlignment="1">
      <alignment horizontal="center" vertical="center" wrapText="1"/>
    </xf>
    <xf numFmtId="4" fontId="32" fillId="0" borderId="19" xfId="0" applyNumberFormat="1" applyFont="1" applyFill="1" applyBorder="1" applyAlignment="1">
      <alignment vertical="center"/>
    </xf>
    <xf numFmtId="0" fontId="36" fillId="2" borderId="46" xfId="0" applyFont="1" applyFill="1" applyBorder="1" applyAlignment="1">
      <alignment horizontal="left" vertical="center" wrapText="1"/>
    </xf>
    <xf numFmtId="0" fontId="36" fillId="2" borderId="22" xfId="7" applyFont="1" applyFill="1" applyBorder="1" applyAlignment="1">
      <alignment horizontal="left" vertical="center" wrapText="1"/>
    </xf>
    <xf numFmtId="0" fontId="38" fillId="2" borderId="22" xfId="7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/>
    </xf>
    <xf numFmtId="0" fontId="44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38" fillId="0" borderId="0" xfId="7" applyFont="1"/>
    <xf numFmtId="0" fontId="49" fillId="0" borderId="0" xfId="0" applyFont="1"/>
    <xf numFmtId="0" fontId="48" fillId="0" borderId="0" xfId="0" applyFont="1"/>
    <xf numFmtId="0" fontId="32" fillId="5" borderId="0" xfId="0" applyFont="1" applyFill="1"/>
    <xf numFmtId="0" fontId="44" fillId="5" borderId="0" xfId="0" applyFont="1" applyFill="1"/>
    <xf numFmtId="0" fontId="49" fillId="0" borderId="21" xfId="0" applyFont="1" applyBorder="1" applyAlignment="1"/>
    <xf numFmtId="4" fontId="33" fillId="0" borderId="0" xfId="0" applyNumberFormat="1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4" fillId="0" borderId="0" xfId="0" applyFont="1" applyBorder="1" applyAlignment="1"/>
    <xf numFmtId="0" fontId="32" fillId="0" borderId="0" xfId="0" applyFont="1" applyBorder="1" applyAlignment="1"/>
    <xf numFmtId="4" fontId="32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5" fillId="0" borderId="0" xfId="0" applyFont="1" applyBorder="1" applyAlignment="1"/>
    <xf numFmtId="0" fontId="42" fillId="0" borderId="0" xfId="0" applyFont="1" applyBorder="1" applyAlignment="1"/>
    <xf numFmtId="0" fontId="36" fillId="2" borderId="86" xfId="0" applyNumberFormat="1" applyFont="1" applyFill="1" applyBorder="1" applyAlignment="1">
      <alignment horizontal="center" vertical="top"/>
    </xf>
    <xf numFmtId="0" fontId="36" fillId="0" borderId="0" xfId="0" applyNumberFormat="1" applyFont="1" applyFill="1" applyBorder="1" applyAlignment="1">
      <alignment vertical="top"/>
    </xf>
    <xf numFmtId="4" fontId="36" fillId="0" borderId="42" xfId="0" applyNumberFormat="1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/>
    </xf>
    <xf numFmtId="0" fontId="36" fillId="12" borderId="17" xfId="0" applyFont="1" applyFill="1" applyBorder="1" applyAlignment="1">
      <alignment vertical="top"/>
    </xf>
    <xf numFmtId="4" fontId="36" fillId="0" borderId="0" xfId="0" applyNumberFormat="1" applyFont="1" applyFill="1" applyBorder="1" applyAlignment="1">
      <alignment horizontal="left"/>
    </xf>
    <xf numFmtId="0" fontId="32" fillId="0" borderId="17" xfId="0" applyFont="1" applyBorder="1" applyAlignment="1">
      <alignment vertical="top"/>
    </xf>
    <xf numFmtId="4" fontId="32" fillId="0" borderId="0" xfId="0" applyNumberFormat="1" applyFont="1" applyFill="1" applyBorder="1" applyAlignment="1">
      <alignment horizontal="left" vertical="top"/>
    </xf>
    <xf numFmtId="4" fontId="36" fillId="0" borderId="0" xfId="0" applyNumberFormat="1" applyFont="1" applyFill="1" applyBorder="1" applyAlignment="1">
      <alignment horizontal="left" vertical="top"/>
    </xf>
    <xf numFmtId="4" fontId="32" fillId="4" borderId="17" xfId="0" applyNumberFormat="1" applyFont="1" applyFill="1" applyBorder="1" applyAlignment="1">
      <alignment horizontal="right" vertical="top"/>
    </xf>
    <xf numFmtId="4" fontId="35" fillId="0" borderId="0" xfId="0" applyNumberFormat="1" applyFont="1" applyBorder="1" applyAlignment="1"/>
    <xf numFmtId="4" fontId="32" fillId="0" borderId="0" xfId="0" applyNumberFormat="1" applyFont="1" applyFill="1" applyBorder="1" applyAlignment="1">
      <alignment horizontal="left"/>
    </xf>
    <xf numFmtId="4" fontId="32" fillId="0" borderId="40" xfId="0" applyNumberFormat="1" applyFont="1" applyFill="1" applyBorder="1" applyAlignment="1">
      <alignment horizontal="right" vertical="top"/>
    </xf>
    <xf numFmtId="4" fontId="32" fillId="0" borderId="20" xfId="0" applyNumberFormat="1" applyFont="1" applyFill="1" applyBorder="1" applyAlignment="1">
      <alignment horizontal="right" vertical="top"/>
    </xf>
    <xf numFmtId="4" fontId="42" fillId="0" borderId="0" xfId="0" applyNumberFormat="1" applyFont="1" applyFill="1" applyBorder="1" applyAlignment="1">
      <alignment horizontal="left" vertical="top"/>
    </xf>
    <xf numFmtId="0" fontId="32" fillId="0" borderId="17" xfId="0" applyFont="1" applyBorder="1" applyAlignment="1"/>
    <xf numFmtId="4" fontId="32" fillId="0" borderId="40" xfId="0" applyNumberFormat="1" applyFont="1" applyFill="1" applyBorder="1" applyAlignment="1">
      <alignment horizontal="right"/>
    </xf>
    <xf numFmtId="4" fontId="32" fillId="0" borderId="20" xfId="0" applyNumberFormat="1" applyFont="1" applyFill="1" applyBorder="1" applyAlignment="1">
      <alignment horizontal="right"/>
    </xf>
    <xf numFmtId="4" fontId="32" fillId="3" borderId="40" xfId="0" applyNumberFormat="1" applyFont="1" applyFill="1" applyBorder="1" applyAlignment="1">
      <alignment horizontal="right" vertical="top"/>
    </xf>
    <xf numFmtId="4" fontId="32" fillId="0" borderId="17" xfId="0" applyNumberFormat="1" applyFont="1" applyBorder="1" applyAlignment="1">
      <alignment horizontal="left" vertical="top"/>
    </xf>
    <xf numFmtId="4" fontId="32" fillId="0" borderId="13" xfId="0" applyNumberFormat="1" applyFont="1" applyFill="1" applyBorder="1" applyAlignment="1">
      <alignment horizontal="right" vertical="top"/>
    </xf>
    <xf numFmtId="4" fontId="32" fillId="0" borderId="17" xfId="0" applyNumberFormat="1" applyFont="1" applyFill="1" applyBorder="1" applyAlignment="1">
      <alignment horizontal="right" vertical="top"/>
    </xf>
    <xf numFmtId="0" fontId="32" fillId="0" borderId="20" xfId="0" applyFont="1" applyBorder="1" applyAlignment="1">
      <alignment vertical="top"/>
    </xf>
    <xf numFmtId="4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4" fontId="35" fillId="0" borderId="42" xfId="0" applyNumberFormat="1" applyFont="1" applyBorder="1" applyAlignment="1">
      <alignment horizontal="right"/>
    </xf>
    <xf numFmtId="0" fontId="33" fillId="0" borderId="0" xfId="0" applyFont="1" applyFill="1"/>
    <xf numFmtId="0" fontId="34" fillId="0" borderId="0" xfId="0" applyFont="1"/>
    <xf numFmtId="0" fontId="32" fillId="0" borderId="0" xfId="0" applyFont="1" applyFill="1"/>
    <xf numFmtId="0" fontId="35" fillId="0" borderId="0" xfId="0" applyFont="1"/>
    <xf numFmtId="0" fontId="33" fillId="0" borderId="0" xfId="0" applyFont="1" applyFill="1" applyAlignment="1">
      <alignment horizontal="left"/>
    </xf>
    <xf numFmtId="0" fontId="32" fillId="0" borderId="0" xfId="0" applyFont="1" applyFill="1" applyBorder="1"/>
    <xf numFmtId="0" fontId="36" fillId="2" borderId="20" xfId="0" applyFont="1" applyFill="1" applyBorder="1" applyAlignment="1">
      <alignment horizontal="center"/>
    </xf>
    <xf numFmtId="0" fontId="36" fillId="2" borderId="17" xfId="0" applyFont="1" applyFill="1" applyBorder="1"/>
    <xf numFmtId="0" fontId="36" fillId="2" borderId="17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166" fontId="33" fillId="0" borderId="53" xfId="0" applyNumberFormat="1" applyFont="1" applyFill="1" applyBorder="1"/>
    <xf numFmtId="166" fontId="33" fillId="0" borderId="54" xfId="0" applyNumberFormat="1" applyFont="1" applyFill="1" applyBorder="1"/>
    <xf numFmtId="0" fontId="36" fillId="2" borderId="13" xfId="0" applyFont="1" applyFill="1" applyBorder="1" applyAlignment="1">
      <alignment horizontal="center"/>
    </xf>
    <xf numFmtId="0" fontId="32" fillId="3" borderId="17" xfId="0" applyFont="1" applyFill="1" applyBorder="1"/>
    <xf numFmtId="166" fontId="32" fillId="3" borderId="17" xfId="0" applyNumberFormat="1" applyFont="1" applyFill="1" applyBorder="1"/>
    <xf numFmtId="166" fontId="32" fillId="0" borderId="52" xfId="0" applyNumberFormat="1" applyFont="1" applyFill="1" applyBorder="1"/>
    <xf numFmtId="166" fontId="32" fillId="0" borderId="18" xfId="0" applyNumberFormat="1" applyFont="1" applyFill="1" applyBorder="1"/>
    <xf numFmtId="10" fontId="32" fillId="0" borderId="17" xfId="0" applyNumberFormat="1" applyFont="1" applyFill="1" applyBorder="1"/>
    <xf numFmtId="10" fontId="32" fillId="0" borderId="0" xfId="0" applyNumberFormat="1" applyFont="1" applyFill="1"/>
    <xf numFmtId="166" fontId="32" fillId="0" borderId="17" xfId="0" applyNumberFormat="1" applyFont="1" applyFill="1" applyBorder="1"/>
    <xf numFmtId="166" fontId="32" fillId="0" borderId="11" xfId="0" applyNumberFormat="1" applyFont="1" applyFill="1" applyBorder="1"/>
    <xf numFmtId="0" fontId="32" fillId="3" borderId="20" xfId="0" applyFont="1" applyFill="1" applyBorder="1"/>
    <xf numFmtId="166" fontId="32" fillId="3" borderId="20" xfId="0" applyNumberFormat="1" applyFont="1" applyFill="1" applyBorder="1"/>
    <xf numFmtId="0" fontId="50" fillId="0" borderId="0" xfId="0" applyFont="1" applyFill="1"/>
    <xf numFmtId="0" fontId="33" fillId="0" borderId="21" xfId="0" applyFont="1" applyFill="1" applyBorder="1"/>
    <xf numFmtId="4" fontId="32" fillId="0" borderId="0" xfId="0" applyNumberFormat="1" applyFont="1" applyFill="1"/>
    <xf numFmtId="0" fontId="36" fillId="2" borderId="14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center" vertical="center"/>
    </xf>
    <xf numFmtId="4" fontId="36" fillId="2" borderId="14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14" xfId="0" applyFont="1" applyFill="1" applyBorder="1"/>
    <xf numFmtId="9" fontId="32" fillId="0" borderId="14" xfId="0" applyNumberFormat="1" applyFont="1" applyFill="1" applyBorder="1"/>
    <xf numFmtId="10" fontId="32" fillId="0" borderId="14" xfId="0" applyNumberFormat="1" applyFont="1" applyFill="1" applyBorder="1"/>
    <xf numFmtId="4" fontId="35" fillId="0" borderId="0" xfId="0" applyNumberFormat="1" applyFont="1"/>
    <xf numFmtId="0" fontId="36" fillId="2" borderId="35" xfId="0" applyFont="1" applyFill="1" applyBorder="1" applyAlignment="1">
      <alignment vertical="center"/>
    </xf>
    <xf numFmtId="0" fontId="36" fillId="2" borderId="21" xfId="0" applyNumberFormat="1" applyFont="1" applyFill="1" applyBorder="1" applyAlignment="1">
      <alignment horizontal="center" vertical="center"/>
    </xf>
    <xf numFmtId="0" fontId="32" fillId="0" borderId="34" xfId="0" applyFont="1" applyFill="1" applyBorder="1"/>
    <xf numFmtId="4" fontId="32" fillId="0" borderId="32" xfId="0" applyNumberFormat="1" applyFont="1" applyFill="1" applyBorder="1"/>
    <xf numFmtId="4" fontId="32" fillId="0" borderId="33" xfId="0" applyNumberFormat="1" applyFont="1" applyFill="1" applyBorder="1"/>
    <xf numFmtId="0" fontId="36" fillId="5" borderId="14" xfId="0" applyFont="1" applyFill="1" applyBorder="1"/>
    <xf numFmtId="4" fontId="32" fillId="0" borderId="30" xfId="0" applyNumberFormat="1" applyFont="1" applyFill="1" applyBorder="1"/>
    <xf numFmtId="4" fontId="32" fillId="0" borderId="31" xfId="0" applyNumberFormat="1" applyFont="1" applyFill="1" applyBorder="1"/>
    <xf numFmtId="4" fontId="51" fillId="4" borderId="30" xfId="0" applyNumberFormat="1" applyFont="1" applyFill="1" applyBorder="1"/>
    <xf numFmtId="4" fontId="51" fillId="4" borderId="31" xfId="0" applyNumberFormat="1" applyFont="1" applyFill="1" applyBorder="1"/>
    <xf numFmtId="0" fontId="52" fillId="0" borderId="0" xfId="0" applyFont="1"/>
    <xf numFmtId="0" fontId="53" fillId="0" borderId="0" xfId="0" applyFont="1"/>
    <xf numFmtId="0" fontId="39" fillId="0" borderId="0" xfId="0" applyFont="1"/>
    <xf numFmtId="0" fontId="33" fillId="0" borderId="14" xfId="0" applyFont="1" applyFill="1" applyBorder="1"/>
    <xf numFmtId="9" fontId="55" fillId="0" borderId="30" xfId="8" applyFont="1" applyFill="1" applyBorder="1"/>
    <xf numFmtId="9" fontId="55" fillId="0" borderId="31" xfId="8" applyFont="1" applyFill="1" applyBorder="1"/>
    <xf numFmtId="0" fontId="35" fillId="0" borderId="0" xfId="0" applyFont="1" applyFill="1" applyBorder="1"/>
    <xf numFmtId="4" fontId="43" fillId="0" borderId="0" xfId="0" applyNumberFormat="1" applyFont="1" applyFill="1" applyBorder="1" applyAlignment="1">
      <alignment vertical="center"/>
    </xf>
    <xf numFmtId="0" fontId="50" fillId="0" borderId="14" xfId="0" applyFont="1" applyFill="1" applyBorder="1"/>
    <xf numFmtId="4" fontId="32" fillId="0" borderId="0" xfId="0" applyNumberFormat="1" applyFont="1" applyFill="1" applyBorder="1"/>
    <xf numFmtId="0" fontId="36" fillId="2" borderId="14" xfId="0" applyFont="1" applyFill="1" applyBorder="1" applyAlignment="1">
      <alignment vertical="center"/>
    </xf>
    <xf numFmtId="0" fontId="32" fillId="0" borderId="15" xfId="0" applyFont="1" applyFill="1" applyBorder="1"/>
    <xf numFmtId="4" fontId="32" fillId="0" borderId="59" xfId="0" applyNumberFormat="1" applyFont="1" applyFill="1" applyBorder="1"/>
    <xf numFmtId="4" fontId="32" fillId="0" borderId="57" xfId="0" applyNumberFormat="1" applyFont="1" applyFill="1" applyBorder="1"/>
    <xf numFmtId="4" fontId="32" fillId="0" borderId="50" xfId="0" applyNumberFormat="1" applyFont="1" applyFill="1" applyBorder="1"/>
    <xf numFmtId="4" fontId="32" fillId="0" borderId="47" xfId="0" applyNumberFormat="1" applyFont="1" applyFill="1" applyBorder="1"/>
    <xf numFmtId="4" fontId="32" fillId="0" borderId="61" xfId="0" applyNumberFormat="1" applyFont="1" applyFill="1" applyBorder="1"/>
    <xf numFmtId="4" fontId="32" fillId="0" borderId="62" xfId="0" applyNumberFormat="1" applyFont="1" applyFill="1" applyBorder="1"/>
    <xf numFmtId="4" fontId="35" fillId="0" borderId="5" xfId="0" applyNumberFormat="1" applyFont="1" applyBorder="1"/>
    <xf numFmtId="4" fontId="35" fillId="0" borderId="0" xfId="0" applyNumberFormat="1" applyFont="1" applyBorder="1"/>
    <xf numFmtId="0" fontId="32" fillId="0" borderId="6" xfId="0" applyFont="1" applyFill="1" applyBorder="1"/>
    <xf numFmtId="0" fontId="32" fillId="0" borderId="7" xfId="0" applyFont="1" applyFill="1" applyBorder="1"/>
    <xf numFmtId="166" fontId="32" fillId="0" borderId="0" xfId="0" applyNumberFormat="1" applyFont="1" applyFill="1" applyBorder="1"/>
    <xf numFmtId="9" fontId="32" fillId="0" borderId="0" xfId="0" applyNumberFormat="1" applyFont="1" applyFill="1" applyBorder="1"/>
    <xf numFmtId="166" fontId="32" fillId="0" borderId="7" xfId="0" applyNumberFormat="1" applyFont="1" applyFill="1" applyBorder="1"/>
    <xf numFmtId="9" fontId="32" fillId="0" borderId="0" xfId="0" applyNumberFormat="1" applyFont="1" applyFill="1" applyBorder="1" applyAlignment="1">
      <alignment wrapText="1"/>
    </xf>
    <xf numFmtId="9" fontId="32" fillId="0" borderId="9" xfId="0" applyNumberFormat="1" applyFont="1" applyFill="1" applyBorder="1" applyAlignment="1">
      <alignment wrapText="1"/>
    </xf>
    <xf numFmtId="0" fontId="36" fillId="2" borderId="11" xfId="0" applyFont="1" applyFill="1" applyBorder="1"/>
    <xf numFmtId="0" fontId="42" fillId="2" borderId="13" xfId="0" applyFont="1" applyFill="1" applyBorder="1"/>
    <xf numFmtId="4" fontId="33" fillId="0" borderId="0" xfId="0" applyNumberFormat="1" applyFont="1" applyFill="1"/>
    <xf numFmtId="0" fontId="42" fillId="2" borderId="11" xfId="0" applyFont="1" applyFill="1" applyBorder="1"/>
    <xf numFmtId="0" fontId="42" fillId="2" borderId="12" xfId="0" applyFont="1" applyFill="1" applyBorder="1"/>
    <xf numFmtId="4" fontId="42" fillId="2" borderId="13" xfId="0" applyNumberFormat="1" applyFont="1" applyFill="1" applyBorder="1"/>
    <xf numFmtId="166" fontId="32" fillId="3" borderId="14" xfId="0" applyNumberFormat="1" applyFont="1" applyFill="1" applyBorder="1" applyAlignment="1">
      <alignment vertical="center" wrapText="1"/>
    </xf>
    <xf numFmtId="166" fontId="32" fillId="3" borderId="14" xfId="0" applyNumberFormat="1" applyFont="1" applyFill="1" applyBorder="1" applyAlignment="1">
      <alignment vertical="center"/>
    </xf>
    <xf numFmtId="166" fontId="32" fillId="3" borderId="43" xfId="0" applyNumberFormat="1" applyFont="1" applyFill="1" applyBorder="1" applyAlignment="1">
      <alignment vertical="center"/>
    </xf>
    <xf numFmtId="166" fontId="32" fillId="0" borderId="14" xfId="0" applyNumberFormat="1" applyFont="1" applyFill="1" applyBorder="1" applyAlignment="1">
      <alignment vertical="center"/>
    </xf>
    <xf numFmtId="166" fontId="32" fillId="0" borderId="14" xfId="0" applyNumberFormat="1" applyFont="1" applyFill="1" applyBorder="1" applyAlignment="1">
      <alignment vertical="center" wrapText="1"/>
    </xf>
    <xf numFmtId="166" fontId="32" fillId="0" borderId="43" xfId="0" applyNumberFormat="1" applyFont="1" applyFill="1" applyBorder="1" applyAlignment="1">
      <alignment vertical="center"/>
    </xf>
    <xf numFmtId="166" fontId="33" fillId="0" borderId="21" xfId="0" applyNumberFormat="1" applyFont="1" applyFill="1" applyBorder="1" applyAlignment="1">
      <alignment vertical="center"/>
    </xf>
    <xf numFmtId="166" fontId="32" fillId="3" borderId="43" xfId="0" applyNumberFormat="1" applyFont="1" applyFill="1" applyBorder="1" applyAlignment="1">
      <alignment vertical="center" wrapText="1"/>
    </xf>
    <xf numFmtId="166" fontId="32" fillId="0" borderId="15" xfId="0" applyNumberFormat="1" applyFont="1" applyFill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166" fontId="33" fillId="0" borderId="15" xfId="0" applyNumberFormat="1" applyFont="1" applyFill="1" applyBorder="1" applyAlignment="1">
      <alignment vertical="center"/>
    </xf>
    <xf numFmtId="166" fontId="33" fillId="0" borderId="21" xfId="0" applyNumberFormat="1" applyFont="1" applyBorder="1" applyAlignment="1">
      <alignment vertical="center"/>
    </xf>
    <xf numFmtId="166" fontId="37" fillId="0" borderId="17" xfId="0" applyNumberFormat="1" applyFont="1" applyFill="1" applyBorder="1"/>
    <xf numFmtId="166" fontId="42" fillId="2" borderId="21" xfId="0" applyNumberFormat="1" applyFont="1" applyFill="1" applyBorder="1" applyAlignment="1">
      <alignment vertical="center"/>
    </xf>
    <xf numFmtId="166" fontId="32" fillId="3" borderId="17" xfId="0" applyNumberFormat="1" applyFont="1" applyFill="1" applyBorder="1" applyAlignment="1">
      <alignment vertical="center"/>
    </xf>
    <xf numFmtId="166" fontId="32" fillId="4" borderId="17" xfId="0" applyNumberFormat="1" applyFont="1" applyFill="1" applyBorder="1" applyAlignment="1">
      <alignment vertical="center"/>
    </xf>
    <xf numFmtId="166" fontId="32" fillId="3" borderId="20" xfId="0" applyNumberFormat="1" applyFont="1" applyFill="1" applyBorder="1" applyAlignment="1">
      <alignment vertical="center"/>
    </xf>
    <xf numFmtId="166" fontId="42" fillId="0" borderId="21" xfId="0" applyNumberFormat="1" applyFont="1" applyFill="1" applyBorder="1" applyAlignment="1">
      <alignment vertical="center"/>
    </xf>
    <xf numFmtId="166" fontId="33" fillId="0" borderId="23" xfId="0" applyNumberFormat="1" applyFont="1" applyFill="1" applyBorder="1" applyAlignment="1">
      <alignment vertical="center"/>
    </xf>
    <xf numFmtId="166" fontId="36" fillId="2" borderId="17" xfId="0" applyNumberFormat="1" applyFont="1" applyFill="1" applyBorder="1" applyAlignment="1">
      <alignment horizontal="right" vertical="top"/>
    </xf>
    <xf numFmtId="166" fontId="36" fillId="2" borderId="17" xfId="0" applyNumberFormat="1" applyFont="1" applyFill="1" applyBorder="1" applyAlignment="1">
      <alignment horizontal="right"/>
    </xf>
    <xf numFmtId="166" fontId="36" fillId="12" borderId="13" xfId="0" applyNumberFormat="1" applyFont="1" applyFill="1" applyBorder="1" applyAlignment="1">
      <alignment horizontal="right"/>
    </xf>
    <xf numFmtId="166" fontId="36" fillId="12" borderId="17" xfId="0" applyNumberFormat="1" applyFont="1" applyFill="1" applyBorder="1" applyAlignment="1">
      <alignment horizontal="right"/>
    </xf>
    <xf numFmtId="166" fontId="32" fillId="3" borderId="13" xfId="0" applyNumberFormat="1" applyFont="1" applyFill="1" applyBorder="1" applyAlignment="1">
      <alignment horizontal="right" vertical="top"/>
    </xf>
    <xf numFmtId="166" fontId="32" fillId="3" borderId="17" xfId="0" applyNumberFormat="1" applyFont="1" applyFill="1" applyBorder="1" applyAlignment="1">
      <alignment horizontal="right" vertical="top"/>
    </xf>
    <xf numFmtId="166" fontId="36" fillId="12" borderId="13" xfId="0" applyNumberFormat="1" applyFont="1" applyFill="1" applyBorder="1" applyAlignment="1">
      <alignment horizontal="right" vertical="top"/>
    </xf>
    <xf numFmtId="166" fontId="36" fillId="12" borderId="17" xfId="0" applyNumberFormat="1" applyFont="1" applyFill="1" applyBorder="1" applyAlignment="1">
      <alignment horizontal="right" vertical="top"/>
    </xf>
    <xf numFmtId="166" fontId="32" fillId="4" borderId="13" xfId="0" applyNumberFormat="1" applyFont="1" applyFill="1" applyBorder="1" applyAlignment="1">
      <alignment horizontal="right" vertical="top"/>
    </xf>
    <xf numFmtId="166" fontId="42" fillId="12" borderId="17" xfId="0" applyNumberFormat="1" applyFont="1" applyFill="1" applyBorder="1" applyAlignment="1">
      <alignment horizontal="right" vertical="top"/>
    </xf>
    <xf numFmtId="166" fontId="32" fillId="3" borderId="40" xfId="0" applyNumberFormat="1" applyFont="1" applyFill="1" applyBorder="1" applyAlignment="1">
      <alignment horizontal="right" vertical="top"/>
    </xf>
    <xf numFmtId="166" fontId="32" fillId="3" borderId="20" xfId="0" applyNumberFormat="1" applyFont="1" applyFill="1" applyBorder="1" applyAlignment="1">
      <alignment horizontal="right" vertical="top"/>
    </xf>
    <xf numFmtId="166" fontId="36" fillId="2" borderId="13" xfId="0" applyNumberFormat="1" applyFont="1" applyFill="1" applyBorder="1" applyAlignment="1">
      <alignment horizontal="right" vertical="top"/>
    </xf>
    <xf numFmtId="166" fontId="32" fillId="4" borderId="17" xfId="0" applyNumberFormat="1" applyFont="1" applyFill="1" applyBorder="1" applyAlignment="1">
      <alignment horizontal="right" vertical="top"/>
    </xf>
    <xf numFmtId="166" fontId="32" fillId="0" borderId="14" xfId="0" applyNumberFormat="1" applyFont="1" applyFill="1" applyBorder="1"/>
    <xf numFmtId="166" fontId="36" fillId="2" borderId="17" xfId="0" applyNumberFormat="1" applyFont="1" applyFill="1" applyBorder="1"/>
    <xf numFmtId="166" fontId="43" fillId="5" borderId="30" xfId="0" applyNumberFormat="1" applyFont="1" applyFill="1" applyBorder="1"/>
    <xf numFmtId="166" fontId="43" fillId="5" borderId="31" xfId="0" applyNumberFormat="1" applyFont="1" applyFill="1" applyBorder="1"/>
    <xf numFmtId="166" fontId="32" fillId="0" borderId="30" xfId="0" applyNumberFormat="1" applyFont="1" applyFill="1" applyBorder="1"/>
    <xf numFmtId="166" fontId="32" fillId="0" borderId="31" xfId="0" applyNumberFormat="1" applyFont="1" applyFill="1" applyBorder="1"/>
    <xf numFmtId="0" fontId="32" fillId="0" borderId="60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0" fontId="36" fillId="5" borderId="14" xfId="0" quotePrefix="1" applyFont="1" applyFill="1" applyBorder="1"/>
    <xf numFmtId="9" fontId="50" fillId="0" borderId="30" xfId="8" applyFont="1" applyFill="1" applyBorder="1"/>
    <xf numFmtId="9" fontId="50" fillId="0" borderId="31" xfId="8" applyFont="1" applyFill="1" applyBorder="1"/>
    <xf numFmtId="166" fontId="50" fillId="0" borderId="30" xfId="0" applyNumberFormat="1" applyFont="1" applyFill="1" applyBorder="1"/>
    <xf numFmtId="166" fontId="50" fillId="0" borderId="47" xfId="0" applyNumberFormat="1" applyFont="1" applyFill="1" applyBorder="1"/>
    <xf numFmtId="0" fontId="32" fillId="0" borderId="14" xfId="0" quotePrefix="1" applyFont="1" applyFill="1" applyBorder="1"/>
    <xf numFmtId="166" fontId="43" fillId="2" borderId="30" xfId="0" applyNumberFormat="1" applyFont="1" applyFill="1" applyBorder="1" applyAlignment="1">
      <alignment vertical="center"/>
    </xf>
    <xf numFmtId="166" fontId="43" fillId="2" borderId="31" xfId="0" applyNumberFormat="1" applyFont="1" applyFill="1" applyBorder="1" applyAlignment="1">
      <alignment vertical="center"/>
    </xf>
    <xf numFmtId="166" fontId="32" fillId="0" borderId="58" xfId="0" applyNumberFormat="1" applyFont="1" applyFill="1" applyBorder="1"/>
    <xf numFmtId="166" fontId="32" fillId="0" borderId="56" xfId="0" applyNumberFormat="1" applyFont="1" applyFill="1" applyBorder="1"/>
    <xf numFmtId="166" fontId="43" fillId="2" borderId="32" xfId="0" applyNumberFormat="1" applyFont="1" applyFill="1" applyBorder="1" applyAlignment="1">
      <alignment vertical="center"/>
    </xf>
    <xf numFmtId="166" fontId="43" fillId="2" borderId="51" xfId="0" applyNumberFormat="1" applyFont="1" applyFill="1" applyBorder="1" applyAlignment="1">
      <alignment vertical="center"/>
    </xf>
    <xf numFmtId="166" fontId="32" fillId="0" borderId="48" xfId="0" applyNumberFormat="1" applyFont="1" applyFill="1" applyBorder="1"/>
    <xf numFmtId="166" fontId="32" fillId="0" borderId="21" xfId="0" applyNumberFormat="1" applyFont="1" applyFill="1" applyBorder="1"/>
    <xf numFmtId="0" fontId="33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168" fontId="37" fillId="3" borderId="21" xfId="0" applyNumberFormat="1" applyFont="1" applyFill="1" applyBorder="1"/>
    <xf numFmtId="0" fontId="37" fillId="0" borderId="0" xfId="0" applyFont="1" applyBorder="1"/>
    <xf numFmtId="168" fontId="37" fillId="0" borderId="21" xfId="0" applyNumberFormat="1" applyFont="1" applyBorder="1"/>
    <xf numFmtId="0" fontId="56" fillId="0" borderId="0" xfId="0" applyFont="1"/>
    <xf numFmtId="0" fontId="32" fillId="0" borderId="0" xfId="0" applyFont="1"/>
    <xf numFmtId="168" fontId="37" fillId="0" borderId="38" xfId="0" applyNumberFormat="1" applyFont="1" applyBorder="1"/>
    <xf numFmtId="0" fontId="41" fillId="0" borderId="0" xfId="0" applyFont="1"/>
    <xf numFmtId="0" fontId="57" fillId="0" borderId="0" xfId="0" quotePrefix="1" applyFont="1" applyAlignment="1"/>
    <xf numFmtId="0" fontId="57" fillId="0" borderId="0" xfId="0" applyFont="1" applyAlignment="1"/>
    <xf numFmtId="168" fontId="57" fillId="0" borderId="0" xfId="0" applyNumberFormat="1" applyFont="1" applyBorder="1" applyAlignment="1">
      <alignment wrapText="1"/>
    </xf>
    <xf numFmtId="168" fontId="37" fillId="0" borderId="0" xfId="0" applyNumberFormat="1" applyFont="1" applyBorder="1"/>
    <xf numFmtId="4" fontId="37" fillId="0" borderId="0" xfId="0" applyNumberFormat="1" applyFont="1" applyBorder="1"/>
    <xf numFmtId="168" fontId="59" fillId="0" borderId="0" xfId="0" applyNumberFormat="1" applyFont="1" applyBorder="1" applyAlignment="1">
      <alignment wrapText="1"/>
    </xf>
    <xf numFmtId="0" fontId="41" fillId="0" borderId="4" xfId="0" applyFont="1" applyBorder="1"/>
    <xf numFmtId="0" fontId="37" fillId="0" borderId="4" xfId="0" applyFont="1" applyBorder="1"/>
    <xf numFmtId="168" fontId="59" fillId="0" borderId="0" xfId="0" applyNumberFormat="1" applyFont="1" applyBorder="1" applyAlignment="1">
      <alignment horizontal="center" wrapText="1"/>
    </xf>
    <xf numFmtId="0" fontId="37" fillId="0" borderId="19" xfId="0" applyFont="1" applyBorder="1"/>
    <xf numFmtId="3" fontId="37" fillId="3" borderId="17" xfId="0" applyNumberFormat="1" applyFont="1" applyFill="1" applyBorder="1"/>
    <xf numFmtId="0" fontId="37" fillId="0" borderId="0" xfId="0" applyFont="1" applyBorder="1" applyAlignment="1">
      <alignment horizontal="left"/>
    </xf>
    <xf numFmtId="0" fontId="37" fillId="0" borderId="22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168" fontId="37" fillId="0" borderId="24" xfId="0" applyNumberFormat="1" applyFont="1" applyBorder="1" applyAlignment="1">
      <alignment horizontal="left"/>
    </xf>
    <xf numFmtId="168" fontId="37" fillId="0" borderId="69" xfId="0" applyNumberFormat="1" applyFont="1" applyBorder="1" applyAlignment="1">
      <alignment horizontal="left"/>
    </xf>
    <xf numFmtId="168" fontId="37" fillId="0" borderId="25" xfId="0" applyNumberFormat="1" applyFont="1" applyBorder="1" applyAlignment="1">
      <alignment horizontal="left"/>
    </xf>
    <xf numFmtId="164" fontId="37" fillId="4" borderId="17" xfId="0" applyNumberFormat="1" applyFont="1" applyFill="1" applyBorder="1" applyAlignment="1"/>
    <xf numFmtId="166" fontId="37" fillId="4" borderId="13" xfId="0" applyNumberFormat="1" applyFont="1" applyFill="1" applyBorder="1" applyAlignment="1">
      <alignment horizontal="center"/>
    </xf>
    <xf numFmtId="168" fontId="37" fillId="0" borderId="0" xfId="0" applyNumberFormat="1" applyFont="1" applyBorder="1" applyAlignment="1">
      <alignment horizontal="left"/>
    </xf>
    <xf numFmtId="2" fontId="37" fillId="4" borderId="17" xfId="0" applyNumberFormat="1" applyFont="1" applyFill="1" applyBorder="1" applyAlignment="1"/>
    <xf numFmtId="0" fontId="36" fillId="2" borderId="17" xfId="0" applyFont="1" applyFill="1" applyBorder="1" applyAlignment="1">
      <alignment vertical="top"/>
    </xf>
    <xf numFmtId="166" fontId="37" fillId="0" borderId="24" xfId="0" applyNumberFormat="1" applyFont="1" applyBorder="1" applyAlignment="1">
      <alignment horizontal="left"/>
    </xf>
    <xf numFmtId="166" fontId="37" fillId="0" borderId="69" xfId="0" applyNumberFormat="1" applyFont="1" applyBorder="1" applyAlignment="1">
      <alignment horizontal="left"/>
    </xf>
    <xf numFmtId="166" fontId="37" fillId="0" borderId="25" xfId="0" applyNumberFormat="1" applyFont="1" applyBorder="1" applyAlignment="1">
      <alignment horizontal="left"/>
    </xf>
    <xf numFmtId="166" fontId="37" fillId="4" borderId="17" xfId="0" applyNumberFormat="1" applyFont="1" applyFill="1" applyBorder="1" applyAlignment="1"/>
    <xf numFmtId="0" fontId="60" fillId="0" borderId="17" xfId="0" applyFont="1" applyBorder="1" applyAlignment="1"/>
    <xf numFmtId="0" fontId="60" fillId="0" borderId="17" xfId="0" applyFont="1" applyFill="1" applyBorder="1" applyAlignment="1"/>
    <xf numFmtId="164" fontId="17" fillId="4" borderId="78" xfId="0" applyNumberFormat="1" applyFont="1" applyFill="1" applyBorder="1"/>
    <xf numFmtId="0" fontId="32" fillId="3" borderId="17" xfId="0" applyNumberFormat="1" applyFont="1" applyFill="1" applyBorder="1"/>
    <xf numFmtId="0" fontId="32" fillId="3" borderId="20" xfId="0" applyNumberFormat="1" applyFont="1" applyFill="1" applyBorder="1"/>
    <xf numFmtId="0" fontId="36" fillId="2" borderId="91" xfId="0" applyFont="1" applyFill="1" applyBorder="1" applyAlignment="1">
      <alignment horizontal="center"/>
    </xf>
    <xf numFmtId="0" fontId="36" fillId="2" borderId="52" xfId="0" applyFont="1" applyFill="1" applyBorder="1" applyAlignment="1">
      <alignment horizontal="center"/>
    </xf>
    <xf numFmtId="0" fontId="61" fillId="0" borderId="0" xfId="0" applyFont="1"/>
    <xf numFmtId="168" fontId="50" fillId="0" borderId="6" xfId="0" applyNumberFormat="1" applyFont="1" applyFill="1" applyBorder="1"/>
    <xf numFmtId="168" fontId="50" fillId="0" borderId="0" xfId="0" applyNumberFormat="1" applyFont="1" applyFill="1" applyBorder="1"/>
    <xf numFmtId="168" fontId="50" fillId="0" borderId="6" xfId="0" applyNumberFormat="1" applyFont="1" applyFill="1" applyBorder="1" applyAlignment="1">
      <alignment wrapText="1"/>
    </xf>
    <xf numFmtId="168" fontId="50" fillId="0" borderId="0" xfId="0" applyNumberFormat="1" applyFont="1" applyFill="1" applyBorder="1" applyAlignment="1">
      <alignment wrapText="1"/>
    </xf>
    <xf numFmtId="168" fontId="50" fillId="0" borderId="8" xfId="0" applyNumberFormat="1" applyFont="1" applyFill="1" applyBorder="1" applyAlignment="1">
      <alignment wrapText="1"/>
    </xf>
    <xf numFmtId="168" fontId="50" fillId="0" borderId="9" xfId="0" applyNumberFormat="1" applyFont="1" applyFill="1" applyBorder="1" applyAlignment="1">
      <alignment wrapText="1"/>
    </xf>
    <xf numFmtId="166" fontId="32" fillId="0" borderId="10" xfId="0" applyNumberFormat="1" applyFont="1" applyFill="1" applyBorder="1"/>
    <xf numFmtId="0" fontId="6" fillId="0" borderId="88" xfId="0" applyFont="1" applyFill="1" applyBorder="1"/>
    <xf numFmtId="168" fontId="50" fillId="0" borderId="76" xfId="0" applyNumberFormat="1" applyFont="1" applyFill="1" applyBorder="1"/>
    <xf numFmtId="166" fontId="6" fillId="0" borderId="88" xfId="0" applyNumberFormat="1" applyFont="1" applyFill="1" applyBorder="1"/>
    <xf numFmtId="168" fontId="50" fillId="0" borderId="76" xfId="0" applyNumberFormat="1" applyFont="1" applyFill="1" applyBorder="1" applyAlignment="1">
      <alignment wrapText="1"/>
    </xf>
    <xf numFmtId="168" fontId="50" fillId="0" borderId="61" xfId="0" applyNumberFormat="1" applyFont="1" applyFill="1" applyBorder="1" applyAlignment="1">
      <alignment wrapText="1"/>
    </xf>
    <xf numFmtId="168" fontId="50" fillId="0" borderId="4" xfId="0" applyNumberFormat="1" applyFont="1" applyFill="1" applyBorder="1" applyAlignment="1">
      <alignment wrapText="1"/>
    </xf>
    <xf numFmtId="9" fontId="32" fillId="0" borderId="4" xfId="0" applyNumberFormat="1" applyFont="1" applyFill="1" applyBorder="1" applyAlignment="1">
      <alignment wrapText="1"/>
    </xf>
    <xf numFmtId="166" fontId="6" fillId="0" borderId="89" xfId="0" applyNumberFormat="1" applyFont="1" applyFill="1" applyBorder="1"/>
    <xf numFmtId="0" fontId="33" fillId="0" borderId="27" xfId="0" applyFont="1" applyFill="1" applyBorder="1" applyAlignment="1"/>
    <xf numFmtId="0" fontId="33" fillId="0" borderId="66" xfId="0" applyFont="1" applyFill="1" applyBorder="1" applyAlignment="1"/>
    <xf numFmtId="0" fontId="33" fillId="0" borderId="85" xfId="0" applyFont="1" applyFill="1" applyBorder="1" applyAlignment="1"/>
    <xf numFmtId="0" fontId="32" fillId="0" borderId="19" xfId="0" applyFont="1" applyFill="1" applyBorder="1"/>
    <xf numFmtId="0" fontId="45" fillId="5" borderId="1" xfId="0" applyFont="1" applyFill="1" applyBorder="1" applyAlignment="1">
      <alignment horizontal="center" vertical="center"/>
    </xf>
    <xf numFmtId="0" fontId="45" fillId="5" borderId="2" xfId="0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vertical="center"/>
    </xf>
    <xf numFmtId="0" fontId="46" fillId="5" borderId="3" xfId="0" applyFont="1" applyFill="1" applyBorder="1" applyAlignment="1">
      <alignment vertical="center"/>
    </xf>
    <xf numFmtId="0" fontId="33" fillId="0" borderId="48" xfId="0" applyFont="1" applyFill="1" applyBorder="1" applyAlignment="1">
      <alignment horizontal="left"/>
    </xf>
    <xf numFmtId="0" fontId="33" fillId="0" borderId="49" xfId="0" applyFont="1" applyFill="1" applyBorder="1" applyAlignment="1">
      <alignment horizontal="left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50" fillId="0" borderId="63" xfId="0" applyFont="1" applyBorder="1" applyAlignment="1">
      <alignment horizontal="left" vertical="top" wrapText="1"/>
    </xf>
    <xf numFmtId="0" fontId="50" fillId="0" borderId="45" xfId="0" applyFont="1" applyBorder="1" applyAlignment="1">
      <alignment horizontal="left" vertical="top" wrapText="1"/>
    </xf>
    <xf numFmtId="0" fontId="50" fillId="0" borderId="87" xfId="0" applyFont="1" applyBorder="1" applyAlignment="1">
      <alignment horizontal="left" vertical="top" wrapText="1"/>
    </xf>
    <xf numFmtId="0" fontId="50" fillId="0" borderId="76" xfId="0" applyFont="1" applyBorder="1" applyAlignment="1">
      <alignment horizontal="left" vertical="top" wrapText="1"/>
    </xf>
    <xf numFmtId="0" fontId="50" fillId="0" borderId="0" xfId="0" applyFont="1" applyBorder="1" applyAlignment="1">
      <alignment horizontal="left" vertical="top" wrapText="1"/>
    </xf>
    <xf numFmtId="0" fontId="50" fillId="0" borderId="88" xfId="0" applyFont="1" applyBorder="1" applyAlignment="1">
      <alignment horizontal="left" vertical="top" wrapText="1"/>
    </xf>
    <xf numFmtId="0" fontId="50" fillId="0" borderId="61" xfId="0" applyFont="1" applyBorder="1" applyAlignment="1">
      <alignment horizontal="left" vertical="top" wrapText="1"/>
    </xf>
    <xf numFmtId="0" fontId="50" fillId="0" borderId="4" xfId="0" applyFont="1" applyBorder="1" applyAlignment="1">
      <alignment horizontal="left" vertical="top" wrapText="1"/>
    </xf>
    <xf numFmtId="0" fontId="50" fillId="0" borderId="89" xfId="0" applyFont="1" applyBorder="1" applyAlignment="1">
      <alignment horizontal="left"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/>
    </xf>
    <xf numFmtId="0" fontId="37" fillId="4" borderId="13" xfId="0" applyFont="1" applyFill="1" applyBorder="1" applyAlignment="1">
      <alignment horizontal="center"/>
    </xf>
    <xf numFmtId="0" fontId="41" fillId="0" borderId="4" xfId="0" applyFont="1" applyBorder="1" applyAlignment="1">
      <alignment horizontal="left"/>
    </xf>
    <xf numFmtId="0" fontId="36" fillId="2" borderId="11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6" fillId="2" borderId="27" xfId="0" applyFont="1" applyFill="1" applyBorder="1" applyAlignment="1">
      <alignment horizontal="center"/>
    </xf>
    <xf numFmtId="0" fontId="36" fillId="2" borderId="66" xfId="0" applyFont="1" applyFill="1" applyBorder="1" applyAlignment="1">
      <alignment horizontal="center"/>
    </xf>
    <xf numFmtId="0" fontId="36" fillId="2" borderId="85" xfId="0" applyFont="1" applyFill="1" applyBorder="1" applyAlignment="1">
      <alignment horizontal="center"/>
    </xf>
    <xf numFmtId="49" fontId="37" fillId="4" borderId="11" xfId="0" applyNumberFormat="1" applyFont="1" applyFill="1" applyBorder="1" applyAlignment="1">
      <alignment horizontal="center"/>
    </xf>
    <xf numFmtId="49" fontId="37" fillId="4" borderId="13" xfId="0" applyNumberFormat="1" applyFont="1" applyFill="1" applyBorder="1" applyAlignment="1">
      <alignment horizontal="center"/>
    </xf>
    <xf numFmtId="168" fontId="58" fillId="0" borderId="17" xfId="0" applyNumberFormat="1" applyFont="1" applyBorder="1" applyAlignment="1">
      <alignment horizontal="center" wrapText="1"/>
    </xf>
    <xf numFmtId="168" fontId="57" fillId="0" borderId="17" xfId="0" applyNumberFormat="1" applyFont="1" applyBorder="1" applyAlignment="1">
      <alignment horizontal="center" wrapText="1"/>
    </xf>
    <xf numFmtId="0" fontId="33" fillId="0" borderId="48" xfId="0" applyFont="1" applyFill="1" applyBorder="1" applyAlignment="1">
      <alignment horizontal="left" vertical="center"/>
    </xf>
    <xf numFmtId="0" fontId="33" fillId="0" borderId="55" xfId="0" applyFont="1" applyFill="1" applyBorder="1" applyAlignment="1">
      <alignment horizontal="left" vertical="center"/>
    </xf>
    <xf numFmtId="0" fontId="33" fillId="0" borderId="49" xfId="0" applyFont="1" applyFill="1" applyBorder="1" applyAlignment="1">
      <alignment horizontal="left" vertical="center"/>
    </xf>
    <xf numFmtId="0" fontId="37" fillId="0" borderId="11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37" fillId="4" borderId="11" xfId="0" applyFont="1" applyFill="1" applyBorder="1" applyAlignment="1">
      <alignment horizontal="left"/>
    </xf>
    <xf numFmtId="0" fontId="37" fillId="4" borderId="12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3" fillId="2" borderId="92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</cellXfs>
  <cellStyles count="9">
    <cellStyle name="Euro" xfId="1" xr:uid="{00000000-0005-0000-0000-000000000000}"/>
    <cellStyle name="Hyperlink" xfId="7" builtinId="8"/>
    <cellStyle name="Procent" xfId="8" builtinId="5"/>
    <cellStyle name="Procent 2" xfId="2" xr:uid="{00000000-0005-0000-0000-000003000000}"/>
    <cellStyle name="Standaard" xfId="0" builtinId="0"/>
    <cellStyle name="Standaard 2" xfId="3" xr:uid="{00000000-0005-0000-0000-000005000000}"/>
    <cellStyle name="Standaard 2 2" xfId="4" xr:uid="{00000000-0005-0000-0000-000006000000}"/>
    <cellStyle name="Standaard 3" xfId="5" xr:uid="{00000000-0005-0000-0000-000007000000}"/>
    <cellStyle name="Standaard 4" xfId="6" xr:uid="{00000000-0005-0000-0000-000008000000}"/>
  </cellStyles>
  <dxfs count="9"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63233"/>
      <color rgb="FF343434"/>
      <color rgb="FFFF6600"/>
      <color rgb="FF32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263238</xdr:colOff>
      <xdr:row>8</xdr:row>
      <xdr:rowOff>11257</xdr:rowOff>
    </xdr:from>
    <xdr:to>
      <xdr:col>6</xdr:col>
      <xdr:colOff>739488</xdr:colOff>
      <xdr:row>8</xdr:row>
      <xdr:rowOff>173182</xdr:rowOff>
    </xdr:to>
    <xdr:sp macro="" textlink="">
      <xdr:nvSpPr>
        <xdr:cNvPr id="2" name="PIJL-LINKS en -RECHT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302829" y="1535257"/>
          <a:ext cx="476250" cy="161925"/>
        </a:xfrm>
        <a:prstGeom prst="leftRightArrow">
          <a:avLst/>
        </a:prstGeom>
        <a:solidFill>
          <a:srgbClr val="E63233"/>
        </a:solidFill>
        <a:ln>
          <a:solidFill>
            <a:srgbClr val="E632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38100</xdr:colOff>
      <xdr:row>23</xdr:row>
      <xdr:rowOff>114301</xdr:rowOff>
    </xdr:from>
    <xdr:to>
      <xdr:col>3</xdr:col>
      <xdr:colOff>809625</xdr:colOff>
      <xdr:row>26</xdr:row>
      <xdr:rowOff>123825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V="1">
          <a:off x="2479964" y="4461165"/>
          <a:ext cx="771525" cy="563705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74839</xdr:colOff>
      <xdr:row>24</xdr:row>
      <xdr:rowOff>83005</xdr:rowOff>
    </xdr:from>
    <xdr:to>
      <xdr:col>3</xdr:col>
      <xdr:colOff>812346</xdr:colOff>
      <xdr:row>26</xdr:row>
      <xdr:rowOff>115661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2516703" y="4611710"/>
          <a:ext cx="737507" cy="40499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48986</xdr:colOff>
      <xdr:row>25</xdr:row>
      <xdr:rowOff>95250</xdr:rowOff>
    </xdr:from>
    <xdr:to>
      <xdr:col>3</xdr:col>
      <xdr:colOff>830035</xdr:colOff>
      <xdr:row>26</xdr:row>
      <xdr:rowOff>103416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2490850" y="4814455"/>
          <a:ext cx="781049" cy="19000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26</xdr:row>
      <xdr:rowOff>104776</xdr:rowOff>
    </xdr:from>
    <xdr:to>
      <xdr:col>3</xdr:col>
      <xdr:colOff>828675</xdr:colOff>
      <xdr:row>26</xdr:row>
      <xdr:rowOff>123825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flipV="1">
          <a:off x="2489489" y="5005821"/>
          <a:ext cx="781050" cy="190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26</xdr:row>
      <xdr:rowOff>133350</xdr:rowOff>
    </xdr:from>
    <xdr:to>
      <xdr:col>3</xdr:col>
      <xdr:colOff>838200</xdr:colOff>
      <xdr:row>27</xdr:row>
      <xdr:rowOff>104776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2479964" y="5034395"/>
          <a:ext cx="800100" cy="153267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26</xdr:row>
      <xdr:rowOff>123825</xdr:rowOff>
    </xdr:from>
    <xdr:to>
      <xdr:col>3</xdr:col>
      <xdr:colOff>836839</xdr:colOff>
      <xdr:row>28</xdr:row>
      <xdr:rowOff>115660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2518064" y="5024870"/>
          <a:ext cx="760639" cy="36417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26</xdr:row>
      <xdr:rowOff>152400</xdr:rowOff>
    </xdr:from>
    <xdr:to>
      <xdr:col>3</xdr:col>
      <xdr:colOff>828675</xdr:colOff>
      <xdr:row>29</xdr:row>
      <xdr:rowOff>114300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2508539" y="5053445"/>
          <a:ext cx="762000" cy="516082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26</xdr:row>
      <xdr:rowOff>133350</xdr:rowOff>
    </xdr:from>
    <xdr:to>
      <xdr:col>3</xdr:col>
      <xdr:colOff>819150</xdr:colOff>
      <xdr:row>30</xdr:row>
      <xdr:rowOff>66676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2489489" y="5034395"/>
          <a:ext cx="771525" cy="6693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35</xdr:row>
      <xdr:rowOff>128156</xdr:rowOff>
    </xdr:from>
    <xdr:to>
      <xdr:col>3</xdr:col>
      <xdr:colOff>797502</xdr:colOff>
      <xdr:row>38</xdr:row>
      <xdr:rowOff>137679</xdr:rowOff>
    </xdr:to>
    <xdr:cxnSp macro="">
      <xdr:nvCxnSpPr>
        <xdr:cNvPr id="42" name="Rechte verbindingslijn met pijl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flipV="1">
          <a:off x="2467841" y="6691747"/>
          <a:ext cx="771525" cy="563705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62716</xdr:colOff>
      <xdr:row>36</xdr:row>
      <xdr:rowOff>96860</xdr:rowOff>
    </xdr:from>
    <xdr:to>
      <xdr:col>3</xdr:col>
      <xdr:colOff>800223</xdr:colOff>
      <xdr:row>38</xdr:row>
      <xdr:rowOff>129515</xdr:rowOff>
    </xdr:to>
    <xdr:cxnSp macro="">
      <xdr:nvCxnSpPr>
        <xdr:cNvPr id="43" name="Rechte verbindingslijn met pijl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flipV="1">
          <a:off x="2504580" y="6842292"/>
          <a:ext cx="737507" cy="40499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36863</xdr:colOff>
      <xdr:row>37</xdr:row>
      <xdr:rowOff>109105</xdr:rowOff>
    </xdr:from>
    <xdr:to>
      <xdr:col>3</xdr:col>
      <xdr:colOff>817912</xdr:colOff>
      <xdr:row>38</xdr:row>
      <xdr:rowOff>117270</xdr:rowOff>
    </xdr:to>
    <xdr:cxnSp macro="">
      <xdr:nvCxnSpPr>
        <xdr:cNvPr id="44" name="Rechte verbindingslijn met pijl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flipV="1">
          <a:off x="2478727" y="7045037"/>
          <a:ext cx="781049" cy="19000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35502</xdr:colOff>
      <xdr:row>38</xdr:row>
      <xdr:rowOff>118630</xdr:rowOff>
    </xdr:from>
    <xdr:to>
      <xdr:col>3</xdr:col>
      <xdr:colOff>816552</xdr:colOff>
      <xdr:row>38</xdr:row>
      <xdr:rowOff>137679</xdr:rowOff>
    </xdr:to>
    <xdr:cxnSp macro="">
      <xdr:nvCxnSpPr>
        <xdr:cNvPr id="45" name="Rechte verbindingslijn met pijl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flipV="1">
          <a:off x="2477366" y="7236403"/>
          <a:ext cx="781050" cy="190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38</xdr:row>
      <xdr:rowOff>147204</xdr:rowOff>
    </xdr:from>
    <xdr:to>
      <xdr:col>3</xdr:col>
      <xdr:colOff>826077</xdr:colOff>
      <xdr:row>39</xdr:row>
      <xdr:rowOff>118630</xdr:rowOff>
    </xdr:to>
    <xdr:cxnSp macro="">
      <xdr:nvCxnSpPr>
        <xdr:cNvPr id="46" name="Rechte verbindingslijn met pijl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>
          <a:off x="2467841" y="7264977"/>
          <a:ext cx="800100" cy="153267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64077</xdr:colOff>
      <xdr:row>38</xdr:row>
      <xdr:rowOff>137679</xdr:rowOff>
    </xdr:from>
    <xdr:to>
      <xdr:col>3</xdr:col>
      <xdr:colOff>824716</xdr:colOff>
      <xdr:row>40</xdr:row>
      <xdr:rowOff>129514</xdr:rowOff>
    </xdr:to>
    <xdr:cxnSp macro="">
      <xdr:nvCxnSpPr>
        <xdr:cNvPr id="47" name="Rechte verbindingslijn met pijl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>
          <a:off x="2505941" y="7255452"/>
          <a:ext cx="760639" cy="36417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54552</xdr:colOff>
      <xdr:row>38</xdr:row>
      <xdr:rowOff>166254</xdr:rowOff>
    </xdr:from>
    <xdr:to>
      <xdr:col>3</xdr:col>
      <xdr:colOff>816552</xdr:colOff>
      <xdr:row>41</xdr:row>
      <xdr:rowOff>128154</xdr:rowOff>
    </xdr:to>
    <xdr:cxnSp macro="">
      <xdr:nvCxnSpPr>
        <xdr:cNvPr id="48" name="Rechte verbindingslijn met pijl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>
          <a:off x="2496416" y="7284027"/>
          <a:ext cx="762000" cy="516082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35502</xdr:colOff>
      <xdr:row>38</xdr:row>
      <xdr:rowOff>147204</xdr:rowOff>
    </xdr:from>
    <xdr:to>
      <xdr:col>3</xdr:col>
      <xdr:colOff>807027</xdr:colOff>
      <xdr:row>42</xdr:row>
      <xdr:rowOff>80531</xdr:rowOff>
    </xdr:to>
    <xdr:cxnSp macro="">
      <xdr:nvCxnSpPr>
        <xdr:cNvPr id="49" name="Rechte verbindingslijn met pijl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>
          <a:off x="2477366" y="7264977"/>
          <a:ext cx="771525" cy="6693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mv.eu/nl/financiering-voor-ondernemers/leningen/startlening-tot-%E2%82%AC-100000" TargetMode="External"/><Relationship Id="rId1" Type="http://schemas.openxmlformats.org/officeDocument/2006/relationships/hyperlink" Target="http://www.winwinlening.be/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2:H480"/>
  <sheetViews>
    <sheetView topLeftCell="A5" zoomScale="140" zoomScaleNormal="140" workbookViewId="0">
      <selection activeCell="C12" sqref="C12"/>
    </sheetView>
  </sheetViews>
  <sheetFormatPr defaultColWidth="9.109375" defaultRowHeight="13.2" x14ac:dyDescent="0.25"/>
  <cols>
    <col min="1" max="1" width="4.6640625" style="206" customWidth="1"/>
    <col min="2" max="2" width="8.88671875" style="207" customWidth="1"/>
    <col min="3" max="3" width="11" style="207" customWidth="1"/>
    <col min="4" max="4" width="9.109375" style="207"/>
    <col min="5" max="5" width="12.44140625" style="207" customWidth="1"/>
    <col min="6" max="6" width="7.109375" style="207" customWidth="1"/>
    <col min="7" max="7" width="9.109375" style="207" customWidth="1"/>
    <col min="8" max="8" width="9.6640625" style="207" bestFit="1" customWidth="1"/>
    <col min="9" max="9" width="7.109375" style="207" customWidth="1"/>
    <col min="10" max="10" width="15.5546875" style="207" bestFit="1" customWidth="1"/>
    <col min="11" max="11" width="11" style="207" bestFit="1" customWidth="1"/>
    <col min="12" max="12" width="11.6640625" style="207" bestFit="1" customWidth="1"/>
    <col min="13" max="16384" width="9.109375" style="207"/>
  </cols>
  <sheetData>
    <row r="2" spans="1:8" ht="13.8" thickBot="1" x14ac:dyDescent="0.3"/>
    <row r="3" spans="1:8" ht="23.4" thickBot="1" x14ac:dyDescent="0.3">
      <c r="D3" s="447" t="s">
        <v>262</v>
      </c>
      <c r="E3" s="448"/>
      <c r="F3" s="449"/>
      <c r="G3" s="449"/>
      <c r="H3" s="450"/>
    </row>
    <row r="4" spans="1:8" x14ac:dyDescent="0.25">
      <c r="E4" s="208"/>
    </row>
    <row r="5" spans="1:8" x14ac:dyDescent="0.25">
      <c r="E5" s="208"/>
    </row>
    <row r="6" spans="1:8" ht="13.8" x14ac:dyDescent="0.25">
      <c r="B6" s="213" t="s">
        <v>283</v>
      </c>
      <c r="C6" s="214"/>
      <c r="D6" s="214"/>
      <c r="E6" s="214"/>
      <c r="F6" s="214"/>
      <c r="G6" s="214"/>
    </row>
    <row r="7" spans="1:8" x14ac:dyDescent="0.25">
      <c r="E7" s="208"/>
    </row>
    <row r="8" spans="1:8" s="212" customFormat="1" ht="15.6" x14ac:dyDescent="0.3">
      <c r="A8" s="209"/>
      <c r="B8" s="210" t="s">
        <v>0</v>
      </c>
      <c r="C8" s="210" t="s">
        <v>143</v>
      </c>
      <c r="D8" s="210"/>
      <c r="E8" s="210"/>
      <c r="F8" s="211"/>
    </row>
    <row r="9" spans="1:8" s="212" customFormat="1" ht="15.6" x14ac:dyDescent="0.3">
      <c r="A9" s="209"/>
      <c r="B9" s="210"/>
      <c r="C9" s="210"/>
      <c r="D9" s="210"/>
      <c r="E9" s="210"/>
      <c r="F9" s="211"/>
    </row>
    <row r="10" spans="1:8" s="212" customFormat="1" ht="15.6" x14ac:dyDescent="0.3">
      <c r="A10" s="209"/>
      <c r="B10" s="210" t="s">
        <v>1</v>
      </c>
      <c r="C10" s="210" t="s">
        <v>144</v>
      </c>
      <c r="D10" s="210"/>
      <c r="E10" s="210"/>
      <c r="F10" s="211"/>
    </row>
    <row r="11" spans="1:8" s="212" customFormat="1" ht="15.6" x14ac:dyDescent="0.3">
      <c r="A11" s="209"/>
      <c r="B11" s="211"/>
      <c r="C11" s="211"/>
      <c r="D11" s="211"/>
      <c r="E11" s="211"/>
      <c r="F11" s="211"/>
    </row>
    <row r="12" spans="1:8" s="212" customFormat="1" ht="15.6" x14ac:dyDescent="0.3">
      <c r="A12" s="209"/>
      <c r="B12" s="210" t="s">
        <v>3</v>
      </c>
      <c r="C12" s="210" t="s">
        <v>2</v>
      </c>
      <c r="D12" s="210"/>
      <c r="E12" s="210"/>
      <c r="F12" s="211"/>
    </row>
    <row r="13" spans="1:8" s="212" customFormat="1" ht="15.6" x14ac:dyDescent="0.3">
      <c r="A13" s="209"/>
      <c r="B13" s="211"/>
      <c r="C13" s="211"/>
      <c r="D13" s="211"/>
      <c r="E13" s="211"/>
      <c r="F13" s="211"/>
    </row>
    <row r="14" spans="1:8" s="212" customFormat="1" ht="15.6" x14ac:dyDescent="0.3">
      <c r="A14" s="209"/>
      <c r="B14" s="210" t="s">
        <v>5</v>
      </c>
      <c r="C14" s="210" t="s">
        <v>4</v>
      </c>
      <c r="D14" s="210"/>
      <c r="E14" s="210"/>
      <c r="F14" s="211"/>
    </row>
    <row r="15" spans="1:8" s="212" customFormat="1" ht="15.6" x14ac:dyDescent="0.3">
      <c r="A15" s="209"/>
      <c r="B15" s="211"/>
      <c r="C15" s="211"/>
      <c r="D15" s="211"/>
      <c r="E15" s="211"/>
      <c r="F15" s="211"/>
    </row>
    <row r="16" spans="1:8" s="212" customFormat="1" ht="15.6" x14ac:dyDescent="0.3">
      <c r="A16" s="209"/>
      <c r="B16" s="210" t="s">
        <v>145</v>
      </c>
      <c r="C16" s="210" t="s">
        <v>6</v>
      </c>
      <c r="D16" s="210"/>
      <c r="E16" s="210"/>
      <c r="F16" s="211"/>
    </row>
    <row r="17" spans="1:7" s="212" customFormat="1" ht="15.6" x14ac:dyDescent="0.3">
      <c r="A17" s="209"/>
      <c r="B17" s="211"/>
      <c r="C17" s="211"/>
      <c r="D17" s="211"/>
      <c r="E17" s="211"/>
      <c r="F17" s="211"/>
    </row>
    <row r="18" spans="1:7" s="212" customFormat="1" ht="15.6" x14ac:dyDescent="0.3">
      <c r="A18" s="209"/>
      <c r="B18" s="210" t="s">
        <v>8</v>
      </c>
      <c r="C18" s="210" t="s">
        <v>7</v>
      </c>
      <c r="D18" s="210"/>
      <c r="E18" s="210"/>
      <c r="F18" s="211"/>
    </row>
    <row r="19" spans="1:7" s="212" customFormat="1" ht="15.6" x14ac:dyDescent="0.3">
      <c r="A19" s="209"/>
      <c r="B19" s="211"/>
      <c r="C19" s="211"/>
      <c r="D19" s="211"/>
      <c r="E19" s="211"/>
      <c r="F19" s="211"/>
    </row>
    <row r="20" spans="1:7" s="212" customFormat="1" ht="15.6" x14ac:dyDescent="0.3">
      <c r="A20" s="209"/>
      <c r="B20" s="210" t="s">
        <v>105</v>
      </c>
      <c r="C20" s="210" t="s">
        <v>118</v>
      </c>
      <c r="D20" s="210"/>
      <c r="E20" s="210"/>
      <c r="F20" s="211"/>
    </row>
    <row r="21" spans="1:7" s="212" customFormat="1" ht="15.6" x14ac:dyDescent="0.3">
      <c r="A21" s="209"/>
      <c r="B21" s="211"/>
      <c r="C21" s="211"/>
      <c r="D21" s="211"/>
      <c r="E21" s="211"/>
      <c r="F21" s="211"/>
    </row>
    <row r="22" spans="1:7" s="212" customFormat="1" ht="15.6" x14ac:dyDescent="0.3">
      <c r="A22" s="209"/>
      <c r="B22" s="210" t="s">
        <v>146</v>
      </c>
      <c r="C22" s="210" t="s">
        <v>106</v>
      </c>
      <c r="D22" s="210"/>
      <c r="E22" s="210"/>
      <c r="F22" s="211"/>
      <c r="G22" s="427"/>
    </row>
    <row r="23" spans="1:7" s="212" customFormat="1" ht="15.6" x14ac:dyDescent="0.3">
      <c r="A23" s="209"/>
      <c r="B23" s="211"/>
      <c r="C23" s="211"/>
      <c r="D23" s="211"/>
      <c r="E23" s="211"/>
      <c r="F23" s="211"/>
    </row>
    <row r="478" spans="2:2" x14ac:dyDescent="0.25">
      <c r="B478" s="207" t="s">
        <v>10</v>
      </c>
    </row>
    <row r="480" spans="2:2" x14ac:dyDescent="0.25">
      <c r="B480" s="207" t="s">
        <v>11</v>
      </c>
    </row>
  </sheetData>
  <sheetProtection selectLockedCells="1" selectUnlockedCells="1"/>
  <mergeCells count="1">
    <mergeCell ref="D3:H3"/>
  </mergeCells>
  <hyperlinks>
    <hyperlink ref="B12:C12" location="'Omzet en variabele kosten'!A1" display="II" xr:uid="{00000000-0004-0000-0000-000000000000}"/>
    <hyperlink ref="B12:E12" location="'II) Omzet en variabele kosten'!A1" display="II" xr:uid="{00000000-0004-0000-0000-000001000000}"/>
    <hyperlink ref="B8:E8" location="'I) Investeringen &amp; financiering'!A1" display="I" xr:uid="{00000000-0004-0000-0000-000002000000}"/>
    <hyperlink ref="B14:D14" location="'Vaste kosten'!A1" display="III" xr:uid="{00000000-0004-0000-0000-000003000000}"/>
    <hyperlink ref="B16:E16" location="'IV) Verworpen uitgaven'!A1" display="IV" xr:uid="{00000000-0004-0000-0000-000004000000}"/>
    <hyperlink ref="B18:E18" location="'V) Resultatenrekening'!A1" display="V " xr:uid="{00000000-0004-0000-0000-000005000000}"/>
    <hyperlink ref="B20:D20" location="Belastingen!A1" display="VI" xr:uid="{00000000-0004-0000-0000-000006000000}"/>
    <hyperlink ref="B22:D22" location="Doodpuntomzet!A1" display="VII" xr:uid="{00000000-0004-0000-0000-000007000000}"/>
    <hyperlink ref="B14:E14" location="'III) Vaste kosten'!A1" display="III" xr:uid="{00000000-0004-0000-0000-000008000000}"/>
    <hyperlink ref="B20:E20" location="'VI) Belastingen'!A1" display="VI" xr:uid="{00000000-0004-0000-0000-000009000000}"/>
    <hyperlink ref="B22:E22" location="'VII) Doodpuntomzet'!A1" display="VII" xr:uid="{00000000-0004-0000-0000-00000A000000}"/>
    <hyperlink ref="C8" location="'I) Investeringen'!A1" display="INVESTERINGEN" xr:uid="{00000000-0004-0000-0000-00000B000000}"/>
    <hyperlink ref="B10:C10" location="'Omzet en variabele kosten'!A1" display="II" xr:uid="{00000000-0004-0000-0000-00000C000000}"/>
    <hyperlink ref="B10:E10" location="'II) Omzet en variabele kosten'!A1" display="II FINANCIERING" xr:uid="{00000000-0004-0000-0000-00000D000000}"/>
    <hyperlink ref="B10" location="'II) Financiering'!A1" display="II" xr:uid="{00000000-0004-0000-0000-00000E000000}"/>
    <hyperlink ref="C10" location="'II) Financiering'!A1" display="FINANCIERING" xr:uid="{00000000-0004-0000-0000-00000F000000}"/>
    <hyperlink ref="B12" location="'III) Omzet en variabele kosten'!A1" display="III" xr:uid="{00000000-0004-0000-0000-000010000000}"/>
    <hyperlink ref="B14" location="'IV) Vaste kosten'!A1" display="IV" xr:uid="{00000000-0004-0000-0000-000011000000}"/>
    <hyperlink ref="B16" location="'V) Verworpen uitgaven'!A1" display="V" xr:uid="{00000000-0004-0000-0000-000012000000}"/>
    <hyperlink ref="B18" location="'VI) Resultatenrekening'!A1" display="VI" xr:uid="{00000000-0004-0000-0000-000013000000}"/>
    <hyperlink ref="B20" location="'VII) Belastingen'!A1" display="VII" xr:uid="{00000000-0004-0000-0000-000014000000}"/>
    <hyperlink ref="B22" location="'VIII) Doodpuntomzet'!A1" display="VIII" xr:uid="{00000000-0004-0000-0000-000015000000}"/>
    <hyperlink ref="B8" location="'I) Investeringen'!A1" display="I" xr:uid="{00000000-0004-0000-0000-000016000000}"/>
    <hyperlink ref="C12" location="'III) Omzet en variabele kosten'!A1" display="OMZET &amp; VARIABELE KOSTEN" xr:uid="{00000000-0004-0000-0000-000017000000}"/>
    <hyperlink ref="C14" location="'IV) Vaste kosten'!A1" display="VASTE KOSTEN" xr:uid="{00000000-0004-0000-0000-000018000000}"/>
    <hyperlink ref="C16" location="'V) Verworpen uitgaven'!A1" display="VERWORPEN UITGAVEN" xr:uid="{00000000-0004-0000-0000-000019000000}"/>
    <hyperlink ref="C18:E18" location="'VI) Resultatenrekening'!A1" display="RESULTATENREKENING" xr:uid="{00000000-0004-0000-0000-00001A000000}"/>
    <hyperlink ref="C20" location="'VII) Belastingen'!A1" display="BELASTINGEN" xr:uid="{00000000-0004-0000-0000-00001B000000}"/>
    <hyperlink ref="C22:E22" location="'VIII) Doodpuntomzet'!A1" display="DOODPUNTOMZET" xr:uid="{00000000-0004-0000-0000-00001C000000}"/>
  </hyperlinks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U52"/>
  <sheetViews>
    <sheetView workbookViewId="0">
      <selection sqref="A1:E1"/>
    </sheetView>
  </sheetViews>
  <sheetFormatPr defaultColWidth="9.109375" defaultRowHeight="14.4" x14ac:dyDescent="0.3"/>
  <cols>
    <col min="1" max="1" width="9.109375" style="15" customWidth="1"/>
    <col min="2" max="2" width="9.109375" style="15"/>
    <col min="3" max="4" width="9.109375" style="15" customWidth="1"/>
    <col min="5" max="5" width="10.6640625" style="15" bestFit="1" customWidth="1"/>
    <col min="6" max="6" width="5.88671875" style="15" customWidth="1"/>
    <col min="7" max="7" width="11.6640625" style="15" bestFit="1" customWidth="1"/>
    <col min="8" max="11" width="9.109375" style="15"/>
    <col min="12" max="12" width="43.109375" style="15" customWidth="1"/>
    <col min="13" max="13" width="11.33203125" style="15" customWidth="1"/>
    <col min="14" max="14" width="10.6640625" style="15" customWidth="1"/>
    <col min="15" max="15" width="6.33203125" style="15" customWidth="1"/>
    <col min="16" max="16" width="11" style="15" bestFit="1" customWidth="1"/>
    <col min="17" max="16384" width="9.109375" style="15"/>
  </cols>
  <sheetData>
    <row r="1" spans="1:21" ht="15" thickBot="1" x14ac:dyDescent="0.35">
      <c r="A1" s="486" t="s">
        <v>217</v>
      </c>
      <c r="B1" s="487"/>
      <c r="C1" s="487"/>
      <c r="D1" s="487"/>
      <c r="E1" s="488"/>
      <c r="F1" s="33"/>
      <c r="G1" s="137" t="s">
        <v>228</v>
      </c>
      <c r="H1" s="138"/>
      <c r="I1" s="138"/>
    </row>
    <row r="2" spans="1:21" ht="15" thickBot="1" x14ac:dyDescent="0.35">
      <c r="A2" s="67"/>
      <c r="B2" s="68"/>
      <c r="C2" s="68"/>
      <c r="D2" s="68"/>
      <c r="E2" s="68"/>
      <c r="F2" s="68"/>
      <c r="G2" s="68"/>
      <c r="H2" s="65"/>
      <c r="L2" s="32" t="s">
        <v>229</v>
      </c>
      <c r="M2" s="32" t="s">
        <v>129</v>
      </c>
      <c r="N2" s="32" t="s">
        <v>97</v>
      </c>
    </row>
    <row r="3" spans="1:21" ht="15" thickBot="1" x14ac:dyDescent="0.35">
      <c r="A3" s="69" t="s">
        <v>152</v>
      </c>
      <c r="B3" s="70"/>
      <c r="C3" s="70"/>
      <c r="D3" s="70"/>
      <c r="E3" s="71" t="s">
        <v>153</v>
      </c>
      <c r="F3" s="71"/>
      <c r="G3" s="71" t="s">
        <v>154</v>
      </c>
      <c r="L3" s="133" t="s">
        <v>226</v>
      </c>
      <c r="M3" s="127">
        <f>SUM(M4:M20)</f>
        <v>0</v>
      </c>
      <c r="N3" s="128">
        <f>SUM(N4:N20)</f>
        <v>0</v>
      </c>
    </row>
    <row r="4" spans="1:21" ht="15" thickBot="1" x14ac:dyDescent="0.35">
      <c r="A4" s="69" t="s">
        <v>155</v>
      </c>
      <c r="B4" s="70"/>
      <c r="C4" s="70"/>
      <c r="D4" s="72"/>
      <c r="E4" s="144">
        <v>12</v>
      </c>
      <c r="F4" s="73"/>
      <c r="G4" s="144">
        <v>12</v>
      </c>
      <c r="L4" s="134" t="s">
        <v>222</v>
      </c>
      <c r="M4" s="126">
        <v>0</v>
      </c>
      <c r="N4" s="126">
        <v>0</v>
      </c>
    </row>
    <row r="5" spans="1:21" ht="15" thickBot="1" x14ac:dyDescent="0.35">
      <c r="A5" s="74" t="s">
        <v>156</v>
      </c>
      <c r="B5" s="75"/>
      <c r="C5" s="75"/>
      <c r="D5" s="75"/>
      <c r="E5" s="76"/>
      <c r="F5" s="77"/>
      <c r="G5" s="77"/>
      <c r="L5" s="135" t="s">
        <v>223</v>
      </c>
      <c r="M5" s="116">
        <v>0</v>
      </c>
      <c r="N5" s="116">
        <v>0</v>
      </c>
    </row>
    <row r="6" spans="1:21" x14ac:dyDescent="0.3">
      <c r="A6" s="78" t="s">
        <v>157</v>
      </c>
      <c r="B6" s="79"/>
      <c r="C6" s="79"/>
      <c r="D6" s="79"/>
      <c r="E6" s="80">
        <f>'VI) Resultatenrekening'!B3</f>
        <v>0</v>
      </c>
      <c r="F6" s="80"/>
      <c r="G6" s="80">
        <f>'VI) Resultatenrekening'!C3</f>
        <v>0</v>
      </c>
      <c r="L6" s="135" t="s">
        <v>47</v>
      </c>
      <c r="M6" s="116">
        <v>0</v>
      </c>
      <c r="N6" s="116">
        <v>0</v>
      </c>
    </row>
    <row r="7" spans="1:21" x14ac:dyDescent="0.3">
      <c r="A7" s="81" t="s">
        <v>158</v>
      </c>
      <c r="B7" s="82"/>
      <c r="C7" s="82"/>
      <c r="D7" s="82"/>
      <c r="E7" s="83">
        <f>'VI) Resultatenrekening'!B6</f>
        <v>0</v>
      </c>
      <c r="F7" s="83"/>
      <c r="G7" s="83">
        <f>'VI) Resultatenrekening'!C6</f>
        <v>0</v>
      </c>
      <c r="L7" s="136" t="s">
        <v>224</v>
      </c>
      <c r="M7" s="116">
        <v>0</v>
      </c>
      <c r="N7" s="116">
        <v>0</v>
      </c>
      <c r="P7" s="123"/>
      <c r="Q7" s="18"/>
      <c r="R7" s="18"/>
      <c r="S7" s="18"/>
      <c r="T7" s="18"/>
      <c r="U7" s="18"/>
    </row>
    <row r="8" spans="1:21" ht="15" thickBot="1" x14ac:dyDescent="0.35">
      <c r="A8" s="84" t="s">
        <v>159</v>
      </c>
      <c r="B8" s="85"/>
      <c r="C8" s="85"/>
      <c r="D8" s="85"/>
      <c r="E8" s="86">
        <f>E6-E7</f>
        <v>0</v>
      </c>
      <c r="F8" s="86"/>
      <c r="G8" s="86">
        <f>G6-G7</f>
        <v>0</v>
      </c>
      <c r="L8" s="135" t="s">
        <v>227</v>
      </c>
      <c r="M8" s="116">
        <v>0</v>
      </c>
      <c r="N8" s="116">
        <v>0</v>
      </c>
    </row>
    <row r="9" spans="1:21" x14ac:dyDescent="0.3">
      <c r="A9" s="87" t="s">
        <v>160</v>
      </c>
      <c r="B9" s="79"/>
      <c r="C9" s="79"/>
      <c r="D9" s="79"/>
      <c r="E9" s="88"/>
      <c r="F9" s="88"/>
      <c r="G9" s="88"/>
      <c r="L9" s="135"/>
      <c r="M9" s="116">
        <v>0</v>
      </c>
      <c r="N9" s="116">
        <v>0</v>
      </c>
    </row>
    <row r="10" spans="1:21" x14ac:dyDescent="0.3">
      <c r="A10" s="81" t="s">
        <v>187</v>
      </c>
      <c r="B10" s="82"/>
      <c r="C10" s="82"/>
      <c r="D10" s="82"/>
      <c r="E10" s="83">
        <f>'VI) Resultatenrekening'!B13-'IV) Vaste kosten'!B49</f>
        <v>0</v>
      </c>
      <c r="F10" s="83"/>
      <c r="G10" s="83">
        <f>'VI) Resultatenrekening'!C13-'IV) Vaste kosten'!C49</f>
        <v>0</v>
      </c>
      <c r="L10" s="135"/>
      <c r="M10" s="116">
        <v>0</v>
      </c>
      <c r="N10" s="116">
        <v>0</v>
      </c>
      <c r="P10" s="123"/>
    </row>
    <row r="11" spans="1:21" x14ac:dyDescent="0.3">
      <c r="A11" s="89" t="s">
        <v>188</v>
      </c>
      <c r="B11" s="90"/>
      <c r="C11" s="90"/>
      <c r="D11" s="91"/>
      <c r="E11" s="92">
        <f>'VI) Resultatenrekening'!B14</f>
        <v>0</v>
      </c>
      <c r="F11" s="93"/>
      <c r="G11" s="92">
        <f>'VI) Resultatenrekening'!C14</f>
        <v>0</v>
      </c>
      <c r="L11" s="135"/>
      <c r="M11" s="116">
        <v>0</v>
      </c>
      <c r="N11" s="116">
        <v>0</v>
      </c>
      <c r="P11" s="123"/>
    </row>
    <row r="12" spans="1:21" x14ac:dyDescent="0.3">
      <c r="A12" s="94" t="s">
        <v>161</v>
      </c>
      <c r="B12" s="95"/>
      <c r="C12" s="95"/>
      <c r="D12" s="95"/>
      <c r="E12" s="96"/>
      <c r="F12" s="96"/>
      <c r="G12" s="96"/>
      <c r="L12" s="135"/>
      <c r="M12" s="116">
        <v>0</v>
      </c>
      <c r="N12" s="116">
        <v>0</v>
      </c>
      <c r="P12" s="124"/>
      <c r="Q12" s="19"/>
      <c r="R12" s="19"/>
      <c r="S12" s="19"/>
      <c r="T12" s="19"/>
      <c r="U12" s="19"/>
    </row>
    <row r="13" spans="1:21" x14ac:dyDescent="0.3">
      <c r="A13" s="89" t="s">
        <v>189</v>
      </c>
      <c r="B13" s="90"/>
      <c r="C13" s="90"/>
      <c r="D13" s="90"/>
      <c r="E13" s="97">
        <f>'IV) Vaste kosten'!B49</f>
        <v>2792.2</v>
      </c>
      <c r="F13" s="98"/>
      <c r="G13" s="97">
        <f>'IV) Vaste kosten'!C49</f>
        <v>2792.2</v>
      </c>
      <c r="L13" s="135"/>
      <c r="M13" s="116">
        <v>0</v>
      </c>
      <c r="N13" s="116">
        <v>0</v>
      </c>
      <c r="P13" s="20"/>
    </row>
    <row r="14" spans="1:21" x14ac:dyDescent="0.3">
      <c r="A14" s="81" t="s">
        <v>190</v>
      </c>
      <c r="B14" s="82"/>
      <c r="C14" s="82"/>
      <c r="D14" s="82"/>
      <c r="E14" s="83">
        <f>'VI) Resultatenrekening'!B15</f>
        <v>0</v>
      </c>
      <c r="F14" s="83"/>
      <c r="G14" s="83">
        <f>'VI) Resultatenrekening'!C15</f>
        <v>0</v>
      </c>
      <c r="L14" s="135"/>
      <c r="M14" s="116">
        <v>0</v>
      </c>
      <c r="N14" s="116">
        <v>0</v>
      </c>
    </row>
    <row r="15" spans="1:21" x14ac:dyDescent="0.3">
      <c r="A15" s="81" t="s">
        <v>191</v>
      </c>
      <c r="B15" s="82"/>
      <c r="C15" s="82"/>
      <c r="D15" s="82"/>
      <c r="E15" s="83">
        <f>'VI) Resultatenrekening'!B16</f>
        <v>0</v>
      </c>
      <c r="F15" s="83"/>
      <c r="G15" s="83">
        <f>'VI) Resultatenrekening'!C16</f>
        <v>0</v>
      </c>
      <c r="L15" s="135"/>
      <c r="M15" s="116">
        <v>0</v>
      </c>
      <c r="N15" s="116">
        <v>0</v>
      </c>
    </row>
    <row r="16" spans="1:21" ht="15" thickBot="1" x14ac:dyDescent="0.35">
      <c r="A16" s="84" t="s">
        <v>192</v>
      </c>
      <c r="B16" s="85"/>
      <c r="C16" s="85"/>
      <c r="D16" s="85"/>
      <c r="E16" s="86">
        <f>E10+E11+E13+E14+E15</f>
        <v>2792.2</v>
      </c>
      <c r="F16" s="86"/>
      <c r="G16" s="86">
        <f t="shared" ref="G16" si="0">G10+G11+G13+G14+G15</f>
        <v>2792.2</v>
      </c>
      <c r="L16" s="135"/>
      <c r="M16" s="116">
        <v>0</v>
      </c>
      <c r="N16" s="116">
        <v>0</v>
      </c>
    </row>
    <row r="17" spans="1:14" ht="15" thickBot="1" x14ac:dyDescent="0.35">
      <c r="A17" s="99" t="s">
        <v>193</v>
      </c>
      <c r="B17" s="100"/>
      <c r="C17" s="100"/>
      <c r="D17" s="100"/>
      <c r="E17" s="101">
        <f>E8-E16</f>
        <v>-2792.2</v>
      </c>
      <c r="F17" s="101"/>
      <c r="G17" s="101">
        <f>G8-G16</f>
        <v>-2792.2</v>
      </c>
      <c r="L17" s="135"/>
      <c r="M17" s="116">
        <v>0</v>
      </c>
      <c r="N17" s="116">
        <v>0</v>
      </c>
    </row>
    <row r="18" spans="1:14" ht="15" thickBot="1" x14ac:dyDescent="0.35">
      <c r="A18" s="102" t="s">
        <v>194</v>
      </c>
      <c r="B18" s="103"/>
      <c r="C18" s="103"/>
      <c r="D18" s="103"/>
      <c r="E18" s="104">
        <f>'VI) Resultatenrekening'!B20</f>
        <v>0</v>
      </c>
      <c r="F18" s="104"/>
      <c r="G18" s="104">
        <f>'VI) Resultatenrekening'!C20</f>
        <v>0</v>
      </c>
      <c r="L18" s="135"/>
      <c r="M18" s="116">
        <v>0</v>
      </c>
      <c r="N18" s="116">
        <v>0</v>
      </c>
    </row>
    <row r="19" spans="1:14" ht="15" thickBot="1" x14ac:dyDescent="0.35">
      <c r="A19" s="99" t="s">
        <v>195</v>
      </c>
      <c r="B19" s="100"/>
      <c r="C19" s="100"/>
      <c r="D19" s="100"/>
      <c r="E19" s="101">
        <f>E17-E18</f>
        <v>-2792.2</v>
      </c>
      <c r="F19" s="101"/>
      <c r="G19" s="101">
        <f>G17-G18</f>
        <v>-2792.2</v>
      </c>
      <c r="L19" s="135"/>
      <c r="M19" s="116">
        <v>0</v>
      </c>
      <c r="N19" s="116">
        <v>0</v>
      </c>
    </row>
    <row r="20" spans="1:14" ht="15" thickBot="1" x14ac:dyDescent="0.35">
      <c r="A20" s="102" t="s">
        <v>196</v>
      </c>
      <c r="B20" s="103"/>
      <c r="C20" s="103"/>
      <c r="D20" s="103"/>
      <c r="E20" s="104">
        <f>'VI) Resultatenrekening'!B26</f>
        <v>0</v>
      </c>
      <c r="F20" s="104"/>
      <c r="G20" s="104">
        <f>'VI) Resultatenrekening'!C26</f>
        <v>0</v>
      </c>
      <c r="L20" s="135"/>
      <c r="M20" s="116">
        <v>0</v>
      </c>
      <c r="N20" s="116">
        <v>0</v>
      </c>
    </row>
    <row r="21" spans="1:14" ht="15" thickBot="1" x14ac:dyDescent="0.35">
      <c r="A21" s="99" t="s">
        <v>197</v>
      </c>
      <c r="B21" s="100"/>
      <c r="C21" s="100"/>
      <c r="D21" s="100"/>
      <c r="E21" s="101">
        <f>E19-E20</f>
        <v>-2792.2</v>
      </c>
      <c r="F21" s="101"/>
      <c r="G21" s="101">
        <f>G19-G20</f>
        <v>-2792.2</v>
      </c>
      <c r="L21" s="113" t="s">
        <v>167</v>
      </c>
      <c r="M21" s="116">
        <v>0</v>
      </c>
      <c r="N21" s="116">
        <v>0</v>
      </c>
    </row>
    <row r="22" spans="1:14" ht="15" thickBot="1" x14ac:dyDescent="0.35">
      <c r="A22" s="105"/>
      <c r="B22" s="105"/>
      <c r="C22" s="105"/>
      <c r="D22" s="105"/>
      <c r="E22" s="106"/>
      <c r="F22" s="106"/>
      <c r="G22" s="106"/>
      <c r="L22" s="113" t="s">
        <v>168</v>
      </c>
      <c r="M22" s="116">
        <v>0</v>
      </c>
      <c r="N22" s="116">
        <v>0</v>
      </c>
    </row>
    <row r="23" spans="1:14" ht="15" thickBot="1" x14ac:dyDescent="0.35">
      <c r="A23" s="107" t="s">
        <v>185</v>
      </c>
      <c r="B23" s="108"/>
      <c r="C23" s="108"/>
      <c r="D23" s="108"/>
      <c r="E23" s="109"/>
      <c r="F23" s="109"/>
      <c r="G23" s="109"/>
      <c r="L23" s="113" t="s">
        <v>169</v>
      </c>
      <c r="M23" s="116">
        <v>0</v>
      </c>
      <c r="N23" s="116">
        <v>0</v>
      </c>
    </row>
    <row r="24" spans="1:14" ht="15" thickBot="1" x14ac:dyDescent="0.35">
      <c r="A24" s="107" t="s">
        <v>162</v>
      </c>
      <c r="B24" s="108"/>
      <c r="C24" s="108"/>
      <c r="D24" s="108"/>
      <c r="E24" s="109"/>
      <c r="F24" s="109"/>
      <c r="G24" s="109"/>
      <c r="L24" s="113" t="s">
        <v>170</v>
      </c>
      <c r="M24" s="116">
        <v>0</v>
      </c>
      <c r="N24" s="116">
        <v>0</v>
      </c>
    </row>
    <row r="25" spans="1:14" x14ac:dyDescent="0.3">
      <c r="A25" s="110" t="s">
        <v>198</v>
      </c>
      <c r="B25" s="111"/>
      <c r="C25" s="111"/>
      <c r="D25" s="111"/>
      <c r="E25" s="112">
        <f>E21+E14</f>
        <v>-2792.2</v>
      </c>
      <c r="F25" s="112"/>
      <c r="G25" s="112">
        <f>G21+G14</f>
        <v>-2792.2</v>
      </c>
      <c r="L25" s="113" t="s">
        <v>245</v>
      </c>
      <c r="M25" s="83" t="e">
        <f>'II) Financiering'!B32/12</f>
        <v>#DIV/0!</v>
      </c>
      <c r="N25" s="83" t="e">
        <f>'II) Financiering'!B33/12</f>
        <v>#DIV/0!</v>
      </c>
    </row>
    <row r="26" spans="1:14" x14ac:dyDescent="0.3">
      <c r="A26" s="110" t="s">
        <v>186</v>
      </c>
      <c r="B26" s="111"/>
      <c r="C26" s="111"/>
      <c r="D26" s="111"/>
      <c r="E26" s="112"/>
      <c r="F26" s="112"/>
      <c r="G26" s="112"/>
      <c r="H26" s="15" t="s">
        <v>218</v>
      </c>
      <c r="L26" s="113" t="s">
        <v>244</v>
      </c>
      <c r="M26" s="83">
        <f>'II) Financiering'!B24/12</f>
        <v>0</v>
      </c>
      <c r="N26" s="83">
        <f>'II) Financiering'!B25/12</f>
        <v>0</v>
      </c>
    </row>
    <row r="27" spans="1:14" ht="15" thickBot="1" x14ac:dyDescent="0.35">
      <c r="A27" s="110"/>
      <c r="B27" s="111"/>
      <c r="C27" s="111"/>
      <c r="D27" s="111"/>
      <c r="E27" s="112"/>
      <c r="F27" s="112"/>
      <c r="G27" s="112"/>
      <c r="L27" s="113" t="s">
        <v>173</v>
      </c>
      <c r="M27" s="129">
        <v>0</v>
      </c>
      <c r="N27" s="129">
        <v>0</v>
      </c>
    </row>
    <row r="28" spans="1:14" ht="15" thickBot="1" x14ac:dyDescent="0.35">
      <c r="A28" s="110" t="s">
        <v>163</v>
      </c>
      <c r="B28" s="111"/>
      <c r="C28" s="111"/>
      <c r="D28" s="111"/>
      <c r="E28" s="112">
        <f>SUM(E25:E27)</f>
        <v>-2792.2</v>
      </c>
      <c r="F28" s="112"/>
      <c r="G28" s="112">
        <f>SUM(G25:G27)</f>
        <v>-2792.2</v>
      </c>
      <c r="L28" s="32" t="s">
        <v>25</v>
      </c>
      <c r="M28" s="130" t="e">
        <f>M3+M21+M22+M23+M24+M25+M26+M27</f>
        <v>#DIV/0!</v>
      </c>
      <c r="N28" s="130" t="e">
        <f>N3+N21+N22+N23+N24+N25+N26+N27</f>
        <v>#DIV/0!</v>
      </c>
    </row>
    <row r="29" spans="1:14" x14ac:dyDescent="0.3">
      <c r="A29" s="110"/>
      <c r="B29" s="111"/>
      <c r="C29" s="111"/>
      <c r="D29" s="111"/>
      <c r="E29" s="112"/>
      <c r="F29" s="112"/>
      <c r="G29" s="112"/>
      <c r="K29" t="s">
        <v>176</v>
      </c>
      <c r="L29" s="15" t="s">
        <v>329</v>
      </c>
    </row>
    <row r="30" spans="1:14" x14ac:dyDescent="0.3">
      <c r="A30" s="110" t="s">
        <v>164</v>
      </c>
      <c r="B30" s="111"/>
      <c r="C30" s="111"/>
      <c r="D30" s="111"/>
      <c r="E30" s="112"/>
      <c r="F30" s="112"/>
      <c r="G30" s="112"/>
      <c r="K30" t="s">
        <v>177</v>
      </c>
      <c r="L30" s="15" t="s">
        <v>178</v>
      </c>
    </row>
    <row r="31" spans="1:14" ht="15" x14ac:dyDescent="0.35">
      <c r="A31" s="113" t="s">
        <v>165</v>
      </c>
      <c r="B31" s="114"/>
      <c r="C31" s="115"/>
      <c r="D31" s="115"/>
      <c r="E31" s="125">
        <f>IF(M3*12&gt;12000,M3*12,12000)</f>
        <v>12000</v>
      </c>
      <c r="F31" s="125"/>
      <c r="G31" s="125">
        <f>IF(N3*12&gt;12000,N3*12,12000)</f>
        <v>12000</v>
      </c>
      <c r="L31" s="131" t="s">
        <v>179</v>
      </c>
    </row>
    <row r="32" spans="1:14" ht="15" x14ac:dyDescent="0.35">
      <c r="A32" s="113" t="s">
        <v>166</v>
      </c>
      <c r="B32" s="114"/>
      <c r="C32" s="115"/>
      <c r="D32" s="115"/>
      <c r="E32" s="125" t="e">
        <f>'VI) Resultatenrekening'!B30</f>
        <v>#DIV/0!</v>
      </c>
      <c r="F32" s="125"/>
      <c r="G32" s="125" t="e">
        <f>'VI) Resultatenrekening'!C30</f>
        <v>#DIV/0!</v>
      </c>
      <c r="H32" s="15" t="s">
        <v>219</v>
      </c>
      <c r="L32" s="131" t="s">
        <v>180</v>
      </c>
    </row>
    <row r="33" spans="1:12" x14ac:dyDescent="0.3">
      <c r="A33" s="113" t="s">
        <v>167</v>
      </c>
      <c r="B33" s="115"/>
      <c r="C33" s="115"/>
      <c r="D33" s="115"/>
      <c r="E33" s="125">
        <f>M21*12</f>
        <v>0</v>
      </c>
      <c r="F33" s="125"/>
      <c r="G33" s="125">
        <f>N21*12</f>
        <v>0</v>
      </c>
      <c r="L33" s="124"/>
    </row>
    <row r="34" spans="1:12" x14ac:dyDescent="0.3">
      <c r="A34" s="113" t="s">
        <v>168</v>
      </c>
      <c r="B34" s="115"/>
      <c r="C34" s="115"/>
      <c r="D34" s="115"/>
      <c r="E34" s="125">
        <f t="shared" ref="E34:E39" si="1">M22*12</f>
        <v>0</v>
      </c>
      <c r="F34" s="125"/>
      <c r="G34" s="125">
        <f t="shared" ref="G34:G39" si="2">N22*12</f>
        <v>0</v>
      </c>
      <c r="L34" s="20"/>
    </row>
    <row r="35" spans="1:12" x14ac:dyDescent="0.3">
      <c r="A35" s="113" t="s">
        <v>169</v>
      </c>
      <c r="B35" s="115"/>
      <c r="C35" s="115"/>
      <c r="D35" s="115"/>
      <c r="E35" s="125">
        <f t="shared" si="1"/>
        <v>0</v>
      </c>
      <c r="F35" s="125"/>
      <c r="G35" s="125">
        <f t="shared" si="2"/>
        <v>0</v>
      </c>
    </row>
    <row r="36" spans="1:12" x14ac:dyDescent="0.3">
      <c r="A36" s="113" t="s">
        <v>170</v>
      </c>
      <c r="B36" s="115"/>
      <c r="C36" s="115"/>
      <c r="D36" s="115"/>
      <c r="E36" s="125">
        <f t="shared" si="1"/>
        <v>0</v>
      </c>
      <c r="F36" s="125"/>
      <c r="G36" s="125">
        <f t="shared" si="2"/>
        <v>0</v>
      </c>
    </row>
    <row r="37" spans="1:12" x14ac:dyDescent="0.3">
      <c r="A37" s="113" t="s">
        <v>171</v>
      </c>
      <c r="B37" s="115"/>
      <c r="C37" s="115"/>
      <c r="D37" s="115"/>
      <c r="E37" s="125" t="e">
        <f t="shared" si="1"/>
        <v>#DIV/0!</v>
      </c>
      <c r="F37" s="125"/>
      <c r="G37" s="125" t="e">
        <f t="shared" si="2"/>
        <v>#DIV/0!</v>
      </c>
    </row>
    <row r="38" spans="1:12" x14ac:dyDescent="0.3">
      <c r="A38" s="113" t="s">
        <v>172</v>
      </c>
      <c r="B38" s="115"/>
      <c r="C38" s="115"/>
      <c r="D38" s="115"/>
      <c r="E38" s="125">
        <f t="shared" si="1"/>
        <v>0</v>
      </c>
      <c r="F38" s="125"/>
      <c r="G38" s="125">
        <f t="shared" si="2"/>
        <v>0</v>
      </c>
    </row>
    <row r="39" spans="1:12" x14ac:dyDescent="0.3">
      <c r="A39" s="113" t="s">
        <v>173</v>
      </c>
      <c r="B39" s="115"/>
      <c r="C39" s="115"/>
      <c r="D39" s="115"/>
      <c r="E39" s="125">
        <f t="shared" si="1"/>
        <v>0</v>
      </c>
      <c r="F39" s="125"/>
      <c r="G39" s="125">
        <f t="shared" si="2"/>
        <v>0</v>
      </c>
    </row>
    <row r="40" spans="1:12" x14ac:dyDescent="0.3">
      <c r="A40" s="113"/>
      <c r="B40" s="115"/>
      <c r="C40" s="115"/>
      <c r="D40" s="115"/>
      <c r="E40" s="125"/>
      <c r="F40" s="125"/>
      <c r="G40" s="125"/>
    </row>
    <row r="41" spans="1:12" x14ac:dyDescent="0.3">
      <c r="A41" s="117" t="s">
        <v>174</v>
      </c>
      <c r="B41" s="82"/>
      <c r="C41" s="82"/>
      <c r="D41" s="82"/>
      <c r="E41" s="83" t="e">
        <f>SUM(E31:E40)</f>
        <v>#DIV/0!</v>
      </c>
      <c r="F41" s="83"/>
      <c r="G41" s="83" t="e">
        <f>SUM(G31:G40)</f>
        <v>#DIV/0!</v>
      </c>
    </row>
    <row r="42" spans="1:12" x14ac:dyDescent="0.3">
      <c r="A42" s="117"/>
      <c r="B42" s="82"/>
      <c r="C42" s="82"/>
      <c r="D42" s="82"/>
      <c r="E42" s="83"/>
      <c r="F42" s="83"/>
      <c r="G42" s="83"/>
    </row>
    <row r="43" spans="1:12" ht="15" customHeight="1" x14ac:dyDescent="0.3">
      <c r="A43" s="118" t="s">
        <v>175</v>
      </c>
      <c r="B43" s="119"/>
      <c r="C43" s="119"/>
      <c r="D43" s="119"/>
      <c r="E43" s="120" t="e">
        <f>E28-E41</f>
        <v>#DIV/0!</v>
      </c>
      <c r="F43" s="120"/>
      <c r="G43" s="120" t="e">
        <f>G28-G41</f>
        <v>#DIV/0!</v>
      </c>
    </row>
    <row r="44" spans="1:12" x14ac:dyDescent="0.3">
      <c r="A44" s="121"/>
      <c r="B44" s="122"/>
      <c r="C44" s="122"/>
      <c r="D44" s="122"/>
      <c r="E44" s="66"/>
      <c r="F44" s="66"/>
      <c r="G44" s="66"/>
    </row>
    <row r="45" spans="1:12" ht="15" x14ac:dyDescent="0.35">
      <c r="A45"/>
      <c r="B45" s="131"/>
      <c r="C45" s="18"/>
      <c r="D45" s="18"/>
      <c r="E45" s="18"/>
      <c r="F45" s="18"/>
      <c r="G45" s="18"/>
      <c r="H45"/>
      <c r="I45"/>
      <c r="J45"/>
    </row>
    <row r="46" spans="1:12" x14ac:dyDescent="0.3">
      <c r="A46" t="s">
        <v>176</v>
      </c>
      <c r="B46" t="s">
        <v>242</v>
      </c>
      <c r="C46"/>
      <c r="D46"/>
      <c r="E46"/>
      <c r="F46"/>
      <c r="G46"/>
      <c r="H46"/>
      <c r="I46"/>
      <c r="J46"/>
    </row>
    <row r="47" spans="1:12" x14ac:dyDescent="0.3">
      <c r="A47" t="s">
        <v>177</v>
      </c>
      <c r="B47" t="s">
        <v>178</v>
      </c>
      <c r="C47"/>
      <c r="D47"/>
      <c r="E47"/>
      <c r="F47"/>
      <c r="G47"/>
      <c r="H47"/>
      <c r="I47"/>
      <c r="J47"/>
    </row>
    <row r="48" spans="1:12" ht="15" x14ac:dyDescent="0.35">
      <c r="A48"/>
      <c r="B48" s="131" t="s">
        <v>179</v>
      </c>
      <c r="C48"/>
      <c r="D48"/>
      <c r="E48"/>
      <c r="F48"/>
      <c r="G48"/>
      <c r="H48"/>
      <c r="I48"/>
      <c r="J48"/>
    </row>
    <row r="49" spans="1:10" ht="15" x14ac:dyDescent="0.35">
      <c r="A49"/>
      <c r="B49" s="131" t="s">
        <v>180</v>
      </c>
      <c r="C49"/>
      <c r="D49"/>
      <c r="E49"/>
      <c r="F49"/>
      <c r="G49"/>
      <c r="H49"/>
      <c r="I49"/>
      <c r="J49"/>
    </row>
    <row r="50" spans="1:10" ht="15" x14ac:dyDescent="0.35">
      <c r="A50" t="s">
        <v>181</v>
      </c>
      <c r="B50" s="132" t="s">
        <v>182</v>
      </c>
      <c r="C50" s="19"/>
      <c r="D50" s="19"/>
      <c r="E50" s="19"/>
      <c r="F50" s="19"/>
      <c r="G50" s="19"/>
      <c r="H50"/>
      <c r="I50"/>
      <c r="J50"/>
    </row>
    <row r="51" spans="1:10" x14ac:dyDescent="0.3">
      <c r="A51"/>
      <c r="B51" s="20" t="s">
        <v>183</v>
      </c>
      <c r="C51"/>
      <c r="D51"/>
      <c r="E51"/>
      <c r="F51"/>
      <c r="G51"/>
      <c r="H51"/>
      <c r="I51"/>
      <c r="J51"/>
    </row>
    <row r="52" spans="1:10" x14ac:dyDescent="0.3">
      <c r="A52"/>
      <c r="B52"/>
      <c r="C52"/>
      <c r="D52"/>
      <c r="E52"/>
      <c r="F52"/>
      <c r="G52"/>
      <c r="H52"/>
      <c r="I52"/>
      <c r="J52"/>
    </row>
  </sheetData>
  <mergeCells count="1">
    <mergeCell ref="A1:E1"/>
  </mergeCells>
  <conditionalFormatting sqref="A43">
    <cfRule type="expression" dxfId="2" priority="3">
      <formula>$E$43&gt;0</formula>
    </cfRule>
  </conditionalFormatting>
  <conditionalFormatting sqref="E43">
    <cfRule type="expression" dxfId="1" priority="2">
      <formula>$E$43&gt;0</formula>
    </cfRule>
  </conditionalFormatting>
  <conditionalFormatting sqref="G43">
    <cfRule type="expression" dxfId="0" priority="1">
      <formula>$G$43&gt;0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P94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36.33203125" customWidth="1"/>
    <col min="2" max="10" width="10.5546875" bestFit="1" customWidth="1"/>
    <col min="11" max="13" width="11.44140625" bestFit="1" customWidth="1"/>
    <col min="14" max="14" width="10.5546875" bestFit="1" customWidth="1"/>
  </cols>
  <sheetData>
    <row r="1" spans="1:16" ht="15.6" thickBot="1" x14ac:dyDescent="0.4">
      <c r="A1" s="16" t="s">
        <v>215</v>
      </c>
      <c r="B1" s="141" t="s">
        <v>201</v>
      </c>
      <c r="C1" s="141" t="s">
        <v>202</v>
      </c>
      <c r="D1" s="141" t="s">
        <v>203</v>
      </c>
      <c r="E1" s="141" t="s">
        <v>204</v>
      </c>
      <c r="F1" s="141" t="s">
        <v>205</v>
      </c>
      <c r="G1" s="141" t="s">
        <v>206</v>
      </c>
      <c r="H1" s="141" t="s">
        <v>207</v>
      </c>
      <c r="I1" s="141" t="s">
        <v>208</v>
      </c>
      <c r="J1" s="141" t="s">
        <v>209</v>
      </c>
      <c r="K1" s="141" t="s">
        <v>210</v>
      </c>
      <c r="L1" s="141" t="s">
        <v>211</v>
      </c>
      <c r="M1" s="143" t="s">
        <v>212</v>
      </c>
      <c r="N1" s="25" t="s">
        <v>199</v>
      </c>
      <c r="O1" s="17"/>
      <c r="P1" s="17"/>
    </row>
    <row r="2" spans="1:16" ht="16.2" x14ac:dyDescent="0.35">
      <c r="A2" s="26" t="s">
        <v>200</v>
      </c>
      <c r="B2" s="139">
        <f>'II) Financiering'!B9+'II) Financiering'!B11+'II) Financiering'!B13+'II) Financiering'!B12</f>
        <v>0</v>
      </c>
      <c r="C2" s="139">
        <f>B94</f>
        <v>0</v>
      </c>
      <c r="D2" s="139">
        <f t="shared" ref="D2:M2" si="0">C94</f>
        <v>0</v>
      </c>
      <c r="E2" s="139">
        <f t="shared" si="0"/>
        <v>0</v>
      </c>
      <c r="F2" s="139">
        <f t="shared" si="0"/>
        <v>0</v>
      </c>
      <c r="G2" s="139">
        <f>F94</f>
        <v>0</v>
      </c>
      <c r="H2" s="139">
        <f t="shared" si="0"/>
        <v>0</v>
      </c>
      <c r="I2" s="139">
        <f t="shared" si="0"/>
        <v>0</v>
      </c>
      <c r="J2" s="139">
        <f t="shared" si="0"/>
        <v>0</v>
      </c>
      <c r="K2" s="139">
        <f t="shared" si="0"/>
        <v>0</v>
      </c>
      <c r="L2" s="139">
        <f t="shared" si="0"/>
        <v>0</v>
      </c>
      <c r="M2" s="140">
        <f t="shared" si="0"/>
        <v>0</v>
      </c>
      <c r="N2" s="142"/>
      <c r="O2" s="17"/>
      <c r="P2" s="17"/>
    </row>
    <row r="3" spans="1:16" ht="15" x14ac:dyDescent="0.35">
      <c r="A3" s="1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47"/>
      <c r="N3" s="54"/>
      <c r="O3" s="17"/>
      <c r="P3" s="17"/>
    </row>
    <row r="4" spans="1:16" ht="16.2" x14ac:dyDescent="0.35">
      <c r="A4" s="21" t="s">
        <v>320</v>
      </c>
      <c r="B4" s="55">
        <f t="shared" ref="B4:M4" si="1">B5</f>
        <v>0</v>
      </c>
      <c r="C4" s="55">
        <f t="shared" si="1"/>
        <v>0</v>
      </c>
      <c r="D4" s="55">
        <f t="shared" si="1"/>
        <v>0</v>
      </c>
      <c r="E4" s="55">
        <f t="shared" si="1"/>
        <v>0</v>
      </c>
      <c r="F4" s="55">
        <f t="shared" si="1"/>
        <v>0</v>
      </c>
      <c r="G4" s="55">
        <f t="shared" si="1"/>
        <v>0</v>
      </c>
      <c r="H4" s="55">
        <f t="shared" si="1"/>
        <v>0</v>
      </c>
      <c r="I4" s="55">
        <f t="shared" si="1"/>
        <v>0</v>
      </c>
      <c r="J4" s="55">
        <f t="shared" si="1"/>
        <v>0</v>
      </c>
      <c r="K4" s="55">
        <f t="shared" si="1"/>
        <v>0</v>
      </c>
      <c r="L4" s="55">
        <f t="shared" si="1"/>
        <v>0</v>
      </c>
      <c r="M4" s="55">
        <f t="shared" si="1"/>
        <v>0</v>
      </c>
      <c r="N4" s="55">
        <f>N5</f>
        <v>0</v>
      </c>
      <c r="O4" s="17"/>
      <c r="P4" s="17"/>
    </row>
    <row r="5" spans="1:16" ht="15" x14ac:dyDescent="0.35">
      <c r="A5" s="28" t="s">
        <v>243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56">
        <f>('VI) Resultatenrekening'!B4-'VI) Resultatenrekening'!B7)*1.21</f>
        <v>0</v>
      </c>
      <c r="O5" s="17"/>
      <c r="P5" s="17"/>
    </row>
    <row r="6" spans="1:16" ht="15" x14ac:dyDescent="0.3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48"/>
      <c r="N6" s="57"/>
      <c r="O6" s="17"/>
      <c r="P6" s="17"/>
    </row>
    <row r="7" spans="1:16" ht="16.8" thickBot="1" x14ac:dyDescent="0.4">
      <c r="A7" s="21" t="s">
        <v>220</v>
      </c>
      <c r="B7" s="27">
        <f>B8+B52+B60+B67+B72+B88+B86+B83</f>
        <v>0</v>
      </c>
      <c r="C7" s="27">
        <f t="shared" ref="C7:N7" si="2">C8+C52+C60+C67+C72+C88+C86</f>
        <v>0</v>
      </c>
      <c r="D7" s="27">
        <f t="shared" si="2"/>
        <v>0</v>
      </c>
      <c r="E7" s="27">
        <f t="shared" si="2"/>
        <v>0</v>
      </c>
      <c r="F7" s="27">
        <f t="shared" si="2"/>
        <v>0</v>
      </c>
      <c r="G7" s="27">
        <f t="shared" si="2"/>
        <v>0</v>
      </c>
      <c r="H7" s="27">
        <f t="shared" si="2"/>
        <v>0</v>
      </c>
      <c r="I7" s="27">
        <f t="shared" si="2"/>
        <v>0</v>
      </c>
      <c r="J7" s="27">
        <f t="shared" si="2"/>
        <v>0</v>
      </c>
      <c r="K7" s="27">
        <f t="shared" si="2"/>
        <v>0</v>
      </c>
      <c r="L7" s="27">
        <f t="shared" si="2"/>
        <v>0</v>
      </c>
      <c r="M7" s="27">
        <f t="shared" si="2"/>
        <v>0</v>
      </c>
      <c r="N7" s="27" t="e">
        <f t="shared" si="2"/>
        <v>#DIV/0!</v>
      </c>
      <c r="O7" s="17"/>
      <c r="P7" s="17"/>
    </row>
    <row r="8" spans="1:16" x14ac:dyDescent="0.3">
      <c r="A8" s="34" t="s">
        <v>30</v>
      </c>
      <c r="B8" s="22">
        <f>B9+B12+B18+B28+B35+B40+B49+B50</f>
        <v>0</v>
      </c>
      <c r="C8" s="22">
        <f t="shared" ref="C8:M8" si="3">C9+C12+C18+C28+C35+C40+C49+C50</f>
        <v>0</v>
      </c>
      <c r="D8" s="22">
        <f t="shared" si="3"/>
        <v>0</v>
      </c>
      <c r="E8" s="22">
        <f t="shared" si="3"/>
        <v>0</v>
      </c>
      <c r="F8" s="22">
        <f t="shared" si="3"/>
        <v>0</v>
      </c>
      <c r="G8" s="22">
        <f t="shared" si="3"/>
        <v>0</v>
      </c>
      <c r="H8" s="22">
        <f t="shared" si="3"/>
        <v>0</v>
      </c>
      <c r="I8" s="22">
        <f t="shared" si="3"/>
        <v>0</v>
      </c>
      <c r="J8" s="22">
        <f t="shared" si="3"/>
        <v>0</v>
      </c>
      <c r="K8" s="22">
        <f t="shared" si="3"/>
        <v>0</v>
      </c>
      <c r="L8" s="22">
        <f t="shared" si="3"/>
        <v>0</v>
      </c>
      <c r="M8" s="22">
        <f t="shared" si="3"/>
        <v>0</v>
      </c>
      <c r="N8" s="62">
        <f t="shared" ref="N8" si="4">N9+N12+N18+N28+N35+N40+N49</f>
        <v>2792.2</v>
      </c>
    </row>
    <row r="9" spans="1:16" ht="15" x14ac:dyDescent="0.35">
      <c r="A9" s="23" t="s">
        <v>31</v>
      </c>
      <c r="B9" s="35">
        <f>SUM(B10:B11)</f>
        <v>0</v>
      </c>
      <c r="C9" s="35">
        <f t="shared" ref="C9:M9" si="5">SUM(C10:C11)</f>
        <v>0</v>
      </c>
      <c r="D9" s="35">
        <f t="shared" si="5"/>
        <v>0</v>
      </c>
      <c r="E9" s="35">
        <f t="shared" si="5"/>
        <v>0</v>
      </c>
      <c r="F9" s="35">
        <f t="shared" si="5"/>
        <v>0</v>
      </c>
      <c r="G9" s="35">
        <f t="shared" si="5"/>
        <v>0</v>
      </c>
      <c r="H9" s="35">
        <f t="shared" si="5"/>
        <v>0</v>
      </c>
      <c r="I9" s="35">
        <f t="shared" si="5"/>
        <v>0</v>
      </c>
      <c r="J9" s="35">
        <f t="shared" si="5"/>
        <v>0</v>
      </c>
      <c r="K9" s="35">
        <f t="shared" si="5"/>
        <v>0</v>
      </c>
      <c r="L9" s="35">
        <f t="shared" si="5"/>
        <v>0</v>
      </c>
      <c r="M9" s="35">
        <f t="shared" si="5"/>
        <v>0</v>
      </c>
      <c r="N9" s="58">
        <f>SUM(N10:N11)</f>
        <v>0</v>
      </c>
      <c r="O9" s="17"/>
      <c r="P9" s="17"/>
    </row>
    <row r="10" spans="1:16" ht="15" x14ac:dyDescent="0.35">
      <c r="A10" s="36" t="s">
        <v>32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49"/>
      <c r="N10" s="56">
        <f>'IV) Vaste kosten'!B8</f>
        <v>0</v>
      </c>
      <c r="O10" s="17"/>
      <c r="P10" s="17"/>
    </row>
    <row r="11" spans="1:16" ht="15" x14ac:dyDescent="0.35">
      <c r="A11" s="36" t="s">
        <v>33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9"/>
      <c r="N11" s="56">
        <f>'IV) Vaste kosten'!B9</f>
        <v>0</v>
      </c>
      <c r="O11" s="17"/>
      <c r="P11" s="17"/>
    </row>
    <row r="12" spans="1:16" ht="15" x14ac:dyDescent="0.35">
      <c r="A12" s="38" t="s">
        <v>34</v>
      </c>
      <c r="B12" s="35">
        <f>SUM(B13:B17)</f>
        <v>0</v>
      </c>
      <c r="C12" s="35">
        <f t="shared" ref="C12:N12" si="6">SUM(C13:C17)</f>
        <v>0</v>
      </c>
      <c r="D12" s="35">
        <f t="shared" si="6"/>
        <v>0</v>
      </c>
      <c r="E12" s="35">
        <f t="shared" si="6"/>
        <v>0</v>
      </c>
      <c r="F12" s="35">
        <f t="shared" si="6"/>
        <v>0</v>
      </c>
      <c r="G12" s="35">
        <f t="shared" si="6"/>
        <v>0</v>
      </c>
      <c r="H12" s="35">
        <f t="shared" si="6"/>
        <v>0</v>
      </c>
      <c r="I12" s="35">
        <f t="shared" si="6"/>
        <v>0</v>
      </c>
      <c r="J12" s="35">
        <f t="shared" si="6"/>
        <v>0</v>
      </c>
      <c r="K12" s="35">
        <f t="shared" si="6"/>
        <v>0</v>
      </c>
      <c r="L12" s="35">
        <f t="shared" si="6"/>
        <v>0</v>
      </c>
      <c r="M12" s="35">
        <f t="shared" si="6"/>
        <v>0</v>
      </c>
      <c r="N12" s="58">
        <f t="shared" si="6"/>
        <v>0</v>
      </c>
      <c r="O12" s="17"/>
      <c r="P12" s="17"/>
    </row>
    <row r="13" spans="1:16" ht="15" x14ac:dyDescent="0.35">
      <c r="A13" s="36" t="s">
        <v>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49"/>
      <c r="N13" s="56">
        <f>'IV) Vaste kosten'!B11*1.21</f>
        <v>0</v>
      </c>
      <c r="O13" s="17"/>
      <c r="P13" s="17"/>
    </row>
    <row r="14" spans="1:16" ht="15" x14ac:dyDescent="0.35">
      <c r="A14" s="36" t="s">
        <v>36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49"/>
      <c r="N14" s="56">
        <f>'IV) Vaste kosten'!B12*1.21</f>
        <v>0</v>
      </c>
      <c r="O14" s="17"/>
      <c r="P14" s="17"/>
    </row>
    <row r="15" spans="1:16" ht="15" x14ac:dyDescent="0.35">
      <c r="A15" s="36" t="s">
        <v>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9"/>
      <c r="N15" s="56">
        <f>'IV) Vaste kosten'!B13*1.21</f>
        <v>0</v>
      </c>
      <c r="O15" s="17"/>
      <c r="P15" s="17"/>
    </row>
    <row r="16" spans="1:16" ht="15" x14ac:dyDescent="0.35">
      <c r="A16" s="36" t="s">
        <v>38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49"/>
      <c r="N16" s="56">
        <f>'IV) Vaste kosten'!B14*1.21</f>
        <v>0</v>
      </c>
      <c r="O16" s="17"/>
      <c r="P16" s="17"/>
    </row>
    <row r="17" spans="1:16" ht="15" x14ac:dyDescent="0.35">
      <c r="A17" s="36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49"/>
      <c r="N17" s="56">
        <f>'IV) Vaste kosten'!B15*1.21</f>
        <v>0</v>
      </c>
      <c r="O17" s="17"/>
      <c r="P17" s="17"/>
    </row>
    <row r="18" spans="1:16" ht="15" x14ac:dyDescent="0.35">
      <c r="A18" s="38" t="s">
        <v>40</v>
      </c>
      <c r="B18" s="35">
        <f>SUM(B19:B27)</f>
        <v>0</v>
      </c>
      <c r="C18" s="35">
        <f t="shared" ref="C18:N18" si="7">SUM(C19:C27)</f>
        <v>0</v>
      </c>
      <c r="D18" s="35">
        <f t="shared" si="7"/>
        <v>0</v>
      </c>
      <c r="E18" s="35">
        <f t="shared" si="7"/>
        <v>0</v>
      </c>
      <c r="F18" s="35">
        <f t="shared" si="7"/>
        <v>0</v>
      </c>
      <c r="G18" s="35">
        <f t="shared" si="7"/>
        <v>0</v>
      </c>
      <c r="H18" s="35">
        <f t="shared" si="7"/>
        <v>0</v>
      </c>
      <c r="I18" s="35">
        <f t="shared" si="7"/>
        <v>0</v>
      </c>
      <c r="J18" s="35">
        <f t="shared" si="7"/>
        <v>0</v>
      </c>
      <c r="K18" s="35">
        <f t="shared" si="7"/>
        <v>0</v>
      </c>
      <c r="L18" s="35">
        <f t="shared" si="7"/>
        <v>0</v>
      </c>
      <c r="M18" s="35">
        <f>SUM(M19:M27)</f>
        <v>0</v>
      </c>
      <c r="N18" s="58">
        <f t="shared" si="7"/>
        <v>0</v>
      </c>
      <c r="O18" s="17"/>
      <c r="P18" s="17"/>
    </row>
    <row r="19" spans="1:16" ht="15" x14ac:dyDescent="0.35">
      <c r="A19" s="36" t="s">
        <v>225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9"/>
      <c r="N19" s="56">
        <f>'IV) Vaste kosten'!B17*1.21</f>
        <v>0</v>
      </c>
      <c r="O19" s="17"/>
      <c r="P19" s="17"/>
    </row>
    <row r="20" spans="1:16" ht="15" x14ac:dyDescent="0.35">
      <c r="A20" s="36" t="s">
        <v>41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9"/>
      <c r="N20" s="56">
        <f>'IV) Vaste kosten'!B19</f>
        <v>0</v>
      </c>
      <c r="O20" s="17"/>
      <c r="P20" s="17"/>
    </row>
    <row r="21" spans="1:16" ht="15" x14ac:dyDescent="0.35">
      <c r="A21" s="36" t="s">
        <v>42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9"/>
      <c r="N21" s="56">
        <f>'IV) Vaste kosten'!B20*1.21</f>
        <v>0</v>
      </c>
      <c r="O21" s="17"/>
      <c r="P21" s="17"/>
    </row>
    <row r="22" spans="1:16" ht="15" x14ac:dyDescent="0.35">
      <c r="A22" s="36" t="s">
        <v>43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9"/>
      <c r="N22" s="56">
        <f>'IV) Vaste kosten'!B21*1.21</f>
        <v>0</v>
      </c>
      <c r="O22" s="17"/>
      <c r="P22" s="17"/>
    </row>
    <row r="23" spans="1:16" ht="15" x14ac:dyDescent="0.35">
      <c r="A23" s="36" t="s">
        <v>44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9"/>
      <c r="N23" s="56">
        <f>'IV) Vaste kosten'!B22*1.21</f>
        <v>0</v>
      </c>
      <c r="O23" s="17"/>
      <c r="P23" s="17"/>
    </row>
    <row r="24" spans="1:16" ht="15" x14ac:dyDescent="0.35">
      <c r="A24" s="36" t="s">
        <v>45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49"/>
      <c r="N24" s="56">
        <f>'IV) Vaste kosten'!B23*1.21</f>
        <v>0</v>
      </c>
      <c r="O24" s="17"/>
      <c r="P24" s="17"/>
    </row>
    <row r="25" spans="1:16" ht="15" x14ac:dyDescent="0.35">
      <c r="A25" s="36" t="s">
        <v>46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49"/>
      <c r="N25" s="56">
        <f>'IV) Vaste kosten'!B24*1.21</f>
        <v>0</v>
      </c>
      <c r="O25" s="17"/>
      <c r="P25" s="17"/>
    </row>
    <row r="26" spans="1:16" ht="15" x14ac:dyDescent="0.35">
      <c r="A26" s="36" t="s">
        <v>47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9"/>
      <c r="N26" s="56">
        <f>'IV) Vaste kosten'!B25*1.21</f>
        <v>0</v>
      </c>
      <c r="O26" s="17"/>
      <c r="P26" s="17"/>
    </row>
    <row r="27" spans="1:16" ht="15" x14ac:dyDescent="0.35">
      <c r="A27" s="36" t="s">
        <v>39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49"/>
      <c r="N27" s="56">
        <f>'IV) Vaste kosten'!B26*1.21</f>
        <v>0</v>
      </c>
      <c r="O27" s="17"/>
      <c r="P27" s="17"/>
    </row>
    <row r="28" spans="1:16" ht="15" x14ac:dyDescent="0.35">
      <c r="A28" s="38" t="s">
        <v>48</v>
      </c>
      <c r="B28" s="35">
        <f>SUM(B29:B34)</f>
        <v>0</v>
      </c>
      <c r="C28" s="35">
        <f t="shared" ref="C28:N28" si="8">SUM(C29:C34)</f>
        <v>0</v>
      </c>
      <c r="D28" s="35">
        <f t="shared" si="8"/>
        <v>0</v>
      </c>
      <c r="E28" s="35">
        <f t="shared" si="8"/>
        <v>0</v>
      </c>
      <c r="F28" s="35">
        <f t="shared" si="8"/>
        <v>0</v>
      </c>
      <c r="G28" s="35">
        <f t="shared" si="8"/>
        <v>0</v>
      </c>
      <c r="H28" s="35">
        <f t="shared" si="8"/>
        <v>0</v>
      </c>
      <c r="I28" s="35">
        <f t="shared" si="8"/>
        <v>0</v>
      </c>
      <c r="J28" s="35">
        <f t="shared" si="8"/>
        <v>0</v>
      </c>
      <c r="K28" s="35">
        <f t="shared" si="8"/>
        <v>0</v>
      </c>
      <c r="L28" s="35">
        <f t="shared" si="8"/>
        <v>0</v>
      </c>
      <c r="M28" s="35">
        <f t="shared" si="8"/>
        <v>0</v>
      </c>
      <c r="N28" s="58">
        <f t="shared" si="8"/>
        <v>0</v>
      </c>
      <c r="O28" s="17"/>
      <c r="P28" s="17"/>
    </row>
    <row r="29" spans="1:16" ht="15" x14ac:dyDescent="0.35">
      <c r="A29" s="36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9"/>
      <c r="N29" s="56">
        <f>'IV) Vaste kosten'!B28</f>
        <v>0</v>
      </c>
      <c r="O29" s="17"/>
      <c r="P29" s="17"/>
    </row>
    <row r="30" spans="1:16" ht="15" x14ac:dyDescent="0.35">
      <c r="A30" s="36" t="s">
        <v>50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49"/>
      <c r="N30" s="56">
        <f>'IV) Vaste kosten'!B29</f>
        <v>0</v>
      </c>
      <c r="O30" s="17"/>
      <c r="P30" s="17"/>
    </row>
    <row r="31" spans="1:16" ht="15" x14ac:dyDescent="0.35">
      <c r="A31" s="36" t="s">
        <v>101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9"/>
      <c r="N31" s="56">
        <f>'IV) Vaste kosten'!B30</f>
        <v>0</v>
      </c>
      <c r="O31" s="17"/>
      <c r="P31" s="17"/>
    </row>
    <row r="32" spans="1:16" ht="15" x14ac:dyDescent="0.35">
      <c r="A32" s="146" t="s">
        <v>240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49"/>
      <c r="N32" s="56">
        <f>'IV) Vaste kosten'!B31</f>
        <v>0</v>
      </c>
      <c r="O32" s="17"/>
      <c r="P32" s="17"/>
    </row>
    <row r="33" spans="1:16" ht="15" x14ac:dyDescent="0.35">
      <c r="A33" s="146" t="s">
        <v>239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49"/>
      <c r="N33" s="56">
        <f>'IV) Vaste kosten'!B32</f>
        <v>0</v>
      </c>
      <c r="O33" s="17"/>
      <c r="P33" s="17"/>
    </row>
    <row r="34" spans="1:16" ht="15" x14ac:dyDescent="0.35">
      <c r="A34" s="145" t="s">
        <v>238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49"/>
      <c r="N34" s="56">
        <f>'IV) Vaste kosten'!B33</f>
        <v>0</v>
      </c>
      <c r="O34" s="17"/>
      <c r="P34" s="17"/>
    </row>
    <row r="35" spans="1:16" ht="15" x14ac:dyDescent="0.35">
      <c r="A35" s="38" t="s">
        <v>52</v>
      </c>
      <c r="B35" s="35">
        <f>SUM(B36:B39)</f>
        <v>0</v>
      </c>
      <c r="C35" s="35">
        <f t="shared" ref="C35:N35" si="9">SUM(C36:C39)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58">
        <f t="shared" si="9"/>
        <v>0</v>
      </c>
      <c r="O35" s="17"/>
      <c r="P35" s="17"/>
    </row>
    <row r="36" spans="1:16" ht="15" x14ac:dyDescent="0.35">
      <c r="A36" s="36" t="s">
        <v>53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49"/>
      <c r="N36" s="56">
        <f>'IV) Vaste kosten'!B35*1.21</f>
        <v>0</v>
      </c>
      <c r="O36" s="17"/>
      <c r="P36" s="17"/>
    </row>
    <row r="37" spans="1:16" ht="15" x14ac:dyDescent="0.35">
      <c r="A37" s="36" t="s">
        <v>54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49"/>
      <c r="N37" s="56">
        <f>'IV) Vaste kosten'!B36*1.21</f>
        <v>0</v>
      </c>
      <c r="O37" s="17"/>
      <c r="P37" s="17"/>
    </row>
    <row r="38" spans="1:16" ht="15" x14ac:dyDescent="0.35">
      <c r="A38" s="36" t="s">
        <v>55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49"/>
      <c r="N38" s="56">
        <f>'IV) Vaste kosten'!B37*1.21</f>
        <v>0</v>
      </c>
      <c r="O38" s="17"/>
      <c r="P38" s="17"/>
    </row>
    <row r="39" spans="1:16" ht="15" x14ac:dyDescent="0.35">
      <c r="A39" s="36" t="s">
        <v>147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49"/>
      <c r="N39" s="56">
        <f>'IV) Vaste kosten'!B38*1.21</f>
        <v>0</v>
      </c>
      <c r="O39" s="17"/>
      <c r="P39" s="17"/>
    </row>
    <row r="40" spans="1:16" ht="15" x14ac:dyDescent="0.35">
      <c r="A40" s="38" t="s">
        <v>56</v>
      </c>
      <c r="B40" s="35">
        <f>SUM(B41:B48)</f>
        <v>0</v>
      </c>
      <c r="C40" s="35">
        <f t="shared" ref="C40:N40" si="10">SUM(C41:C48)</f>
        <v>0</v>
      </c>
      <c r="D40" s="35">
        <f t="shared" si="10"/>
        <v>0</v>
      </c>
      <c r="E40" s="35">
        <f t="shared" si="10"/>
        <v>0</v>
      </c>
      <c r="F40" s="35">
        <f t="shared" si="10"/>
        <v>0</v>
      </c>
      <c r="G40" s="35">
        <f t="shared" si="10"/>
        <v>0</v>
      </c>
      <c r="H40" s="35">
        <f t="shared" si="10"/>
        <v>0</v>
      </c>
      <c r="I40" s="35">
        <f t="shared" si="10"/>
        <v>0</v>
      </c>
      <c r="J40" s="35">
        <f t="shared" si="10"/>
        <v>0</v>
      </c>
      <c r="K40" s="35">
        <f t="shared" si="10"/>
        <v>0</v>
      </c>
      <c r="L40" s="35">
        <f t="shared" si="10"/>
        <v>0</v>
      </c>
      <c r="M40" s="35">
        <f t="shared" si="10"/>
        <v>0</v>
      </c>
      <c r="N40" s="58">
        <f t="shared" si="10"/>
        <v>0</v>
      </c>
      <c r="O40" s="17"/>
      <c r="P40" s="17"/>
    </row>
    <row r="41" spans="1:16" ht="15" x14ac:dyDescent="0.35">
      <c r="A41" s="36" t="s">
        <v>57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49"/>
      <c r="N41" s="56">
        <f>'IV) Vaste kosten'!B40*1.21</f>
        <v>0</v>
      </c>
      <c r="O41" s="17"/>
      <c r="P41" s="17"/>
    </row>
    <row r="42" spans="1:16" ht="15" x14ac:dyDescent="0.35">
      <c r="A42" s="36" t="s">
        <v>58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49"/>
      <c r="N42" s="56">
        <f>'IV) Vaste kosten'!B41*1.21</f>
        <v>0</v>
      </c>
      <c r="O42" s="17"/>
      <c r="P42" s="17"/>
    </row>
    <row r="43" spans="1:16" ht="15" x14ac:dyDescent="0.35">
      <c r="A43" s="36" t="s">
        <v>59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49"/>
      <c r="N43" s="56">
        <f>'IV) Vaste kosten'!B43*1.21</f>
        <v>0</v>
      </c>
      <c r="O43" s="17"/>
      <c r="P43" s="17"/>
    </row>
    <row r="44" spans="1:16" ht="15" x14ac:dyDescent="0.35">
      <c r="A44" s="36" t="s">
        <v>60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49"/>
      <c r="N44" s="56">
        <f>'IV) Vaste kosten'!B44*1.21</f>
        <v>0</v>
      </c>
      <c r="O44" s="17"/>
      <c r="P44" s="17"/>
    </row>
    <row r="45" spans="1:16" ht="15" x14ac:dyDescent="0.35">
      <c r="A45" s="36" t="s">
        <v>61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49"/>
      <c r="N45" s="56">
        <f>'IV) Vaste kosten'!B45*1.21</f>
        <v>0</v>
      </c>
      <c r="O45" s="17"/>
      <c r="P45" s="17"/>
    </row>
    <row r="46" spans="1:16" ht="15" x14ac:dyDescent="0.35">
      <c r="A46" s="36" t="s">
        <v>62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49"/>
      <c r="N46" s="56">
        <f>'IV) Vaste kosten'!B46*1.21</f>
        <v>0</v>
      </c>
      <c r="O46" s="17"/>
      <c r="P46" s="17"/>
    </row>
    <row r="47" spans="1:16" ht="15" x14ac:dyDescent="0.35">
      <c r="A47" s="36" t="s">
        <v>63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49"/>
      <c r="N47" s="56">
        <f>'IV) Vaste kosten'!B47*1.21</f>
        <v>0</v>
      </c>
      <c r="O47" s="17"/>
      <c r="P47" s="17"/>
    </row>
    <row r="48" spans="1:16" ht="15" x14ac:dyDescent="0.35">
      <c r="A48" s="36" t="s">
        <v>64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49"/>
      <c r="N48" s="56">
        <f>'IV) Vaste kosten'!B48*1.21</f>
        <v>0</v>
      </c>
      <c r="O48" s="17"/>
      <c r="P48" s="17"/>
    </row>
    <row r="49" spans="1:16" ht="15" x14ac:dyDescent="0.35">
      <c r="A49" s="38" t="s">
        <v>214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50"/>
      <c r="N49" s="58">
        <f>'IV) Vaste kosten'!B49</f>
        <v>2792.2</v>
      </c>
      <c r="O49" s="17"/>
      <c r="P49" s="17"/>
    </row>
    <row r="50" spans="1:16" ht="15" x14ac:dyDescent="0.35">
      <c r="A50" s="38" t="str">
        <f>'IV) Vaste kosten'!A51</f>
        <v>Beheerskosten sociale bijdrage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50"/>
      <c r="N50" s="58">
        <f>'IV) Vaste kosten'!B51</f>
        <v>0</v>
      </c>
      <c r="O50" s="17"/>
      <c r="P50" s="17"/>
    </row>
    <row r="51" spans="1:16" x14ac:dyDescent="0.3">
      <c r="A51" s="4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9"/>
      <c r="N51" s="59"/>
    </row>
    <row r="52" spans="1:16" ht="15" x14ac:dyDescent="0.35">
      <c r="A52" s="43" t="s">
        <v>66</v>
      </c>
      <c r="B52" s="41">
        <f>SUM(B53:B59)</f>
        <v>0</v>
      </c>
      <c r="C52" s="41">
        <f t="shared" ref="C52:N52" si="11">SUM(C53:C59)</f>
        <v>0</v>
      </c>
      <c r="D52" s="41">
        <f t="shared" si="11"/>
        <v>0</v>
      </c>
      <c r="E52" s="41">
        <f t="shared" si="11"/>
        <v>0</v>
      </c>
      <c r="F52" s="41">
        <f t="shared" si="11"/>
        <v>0</v>
      </c>
      <c r="G52" s="41">
        <f t="shared" si="11"/>
        <v>0</v>
      </c>
      <c r="H52" s="41">
        <f t="shared" si="11"/>
        <v>0</v>
      </c>
      <c r="I52" s="41">
        <f t="shared" si="11"/>
        <v>0</v>
      </c>
      <c r="J52" s="41">
        <f t="shared" si="11"/>
        <v>0</v>
      </c>
      <c r="K52" s="41">
        <f t="shared" si="11"/>
        <v>0</v>
      </c>
      <c r="L52" s="41">
        <f t="shared" si="11"/>
        <v>0</v>
      </c>
      <c r="M52" s="51">
        <f t="shared" si="11"/>
        <v>0</v>
      </c>
      <c r="N52" s="60">
        <f t="shared" si="11"/>
        <v>0</v>
      </c>
      <c r="O52" s="17"/>
      <c r="P52" s="17"/>
    </row>
    <row r="53" spans="1:16" ht="15" x14ac:dyDescent="0.35">
      <c r="A53" s="36" t="s">
        <v>67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9"/>
      <c r="N53" s="56">
        <f>'IV) Vaste kosten'!B54</f>
        <v>0</v>
      </c>
      <c r="O53" s="17"/>
      <c r="P53" s="17"/>
    </row>
    <row r="54" spans="1:16" ht="15" x14ac:dyDescent="0.35">
      <c r="A54" s="36" t="s">
        <v>68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49"/>
      <c r="N54" s="56">
        <f>'IV) Vaste kosten'!B55</f>
        <v>0</v>
      </c>
      <c r="O54" s="17"/>
      <c r="P54" s="17"/>
    </row>
    <row r="55" spans="1:16" ht="15" x14ac:dyDescent="0.35">
      <c r="A55" s="36" t="s">
        <v>69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49"/>
      <c r="N55" s="56">
        <f>'IV) Vaste kosten'!B56</f>
        <v>0</v>
      </c>
      <c r="O55" s="17"/>
      <c r="P55" s="17"/>
    </row>
    <row r="56" spans="1:16" ht="15" x14ac:dyDescent="0.35">
      <c r="A56" s="36" t="s">
        <v>70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49"/>
      <c r="N56" s="56">
        <f>'IV) Vaste kosten'!B57</f>
        <v>0</v>
      </c>
      <c r="O56" s="17"/>
      <c r="P56" s="17"/>
    </row>
    <row r="57" spans="1:16" ht="15" x14ac:dyDescent="0.35">
      <c r="A57" s="36" t="s">
        <v>71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49"/>
      <c r="N57" s="56">
        <f>'IV) Vaste kosten'!B58</f>
        <v>0</v>
      </c>
      <c r="O57" s="17"/>
      <c r="P57" s="17"/>
    </row>
    <row r="58" spans="1:16" ht="15" x14ac:dyDescent="0.35">
      <c r="A58" s="36" t="s">
        <v>72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9"/>
      <c r="N58" s="56">
        <f>'IV) Vaste kosten'!B59</f>
        <v>0</v>
      </c>
      <c r="O58" s="17"/>
      <c r="P58" s="17"/>
    </row>
    <row r="59" spans="1:16" ht="15" x14ac:dyDescent="0.35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49"/>
      <c r="N59" s="56">
        <f>'IV) Vaste kosten'!B60</f>
        <v>0</v>
      </c>
      <c r="O59" s="17"/>
      <c r="P59" s="17"/>
    </row>
    <row r="60" spans="1:16" ht="15" x14ac:dyDescent="0.35">
      <c r="A60" s="40" t="s">
        <v>103</v>
      </c>
      <c r="B60" s="41">
        <f>SUM(B61:B66)</f>
        <v>0</v>
      </c>
      <c r="C60" s="41">
        <f t="shared" ref="C60:L60" si="12">SUM(C61:C66)</f>
        <v>0</v>
      </c>
      <c r="D60" s="41">
        <f t="shared" si="12"/>
        <v>0</v>
      </c>
      <c r="E60" s="41">
        <f t="shared" si="12"/>
        <v>0</v>
      </c>
      <c r="F60" s="41">
        <f t="shared" si="12"/>
        <v>0</v>
      </c>
      <c r="G60" s="41">
        <f t="shared" si="12"/>
        <v>0</v>
      </c>
      <c r="H60" s="41">
        <f t="shared" si="12"/>
        <v>0</v>
      </c>
      <c r="I60" s="41">
        <f t="shared" si="12"/>
        <v>0</v>
      </c>
      <c r="J60" s="41">
        <f t="shared" si="12"/>
        <v>0</v>
      </c>
      <c r="K60" s="41">
        <f t="shared" si="12"/>
        <v>0</v>
      </c>
      <c r="L60" s="41">
        <f t="shared" si="12"/>
        <v>0</v>
      </c>
      <c r="M60" s="51">
        <f t="shared" ref="M60" si="13">SUM(M61:M66)</f>
        <v>0</v>
      </c>
      <c r="N60" s="60">
        <f t="shared" ref="N60" si="14">SUM(N61:N66)</f>
        <v>0</v>
      </c>
      <c r="O60" s="17"/>
      <c r="P60" s="17"/>
    </row>
    <row r="61" spans="1:16" ht="15" x14ac:dyDescent="0.35">
      <c r="A61" s="36" t="s">
        <v>73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49"/>
      <c r="N61" s="56" t="b">
        <f>'IV) Vaste kosten'!B65</f>
        <v>0</v>
      </c>
      <c r="O61" s="17"/>
      <c r="P61" s="17"/>
    </row>
    <row r="62" spans="1:16" ht="15" x14ac:dyDescent="0.35">
      <c r="A62" s="36" t="s">
        <v>74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49"/>
      <c r="N62" s="56">
        <f>'IV) Vaste kosten'!B66</f>
        <v>0</v>
      </c>
      <c r="O62" s="17"/>
      <c r="P62" s="17"/>
    </row>
    <row r="63" spans="1:16" ht="15" x14ac:dyDescent="0.35">
      <c r="A63" s="36" t="s">
        <v>75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49"/>
      <c r="N63" s="56">
        <f>'IV) Vaste kosten'!B67</f>
        <v>0</v>
      </c>
      <c r="O63" s="17"/>
      <c r="P63" s="17"/>
    </row>
    <row r="64" spans="1:16" ht="15" x14ac:dyDescent="0.35">
      <c r="A64" s="36" t="s">
        <v>76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49"/>
      <c r="N64" s="56">
        <f>'IV) Vaste kosten'!B68</f>
        <v>0</v>
      </c>
      <c r="O64" s="17"/>
      <c r="P64" s="17"/>
    </row>
    <row r="65" spans="1:16" ht="15" x14ac:dyDescent="0.35">
      <c r="A65" s="36" t="s">
        <v>72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9"/>
      <c r="N65" s="56">
        <f>'IV) Vaste kosten'!B69</f>
        <v>0</v>
      </c>
      <c r="O65" s="17"/>
      <c r="P65" s="17"/>
    </row>
    <row r="66" spans="1:16" x14ac:dyDescent="0.3">
      <c r="A66" s="44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49"/>
      <c r="N66" s="56"/>
    </row>
    <row r="67" spans="1:16" ht="15" x14ac:dyDescent="0.35">
      <c r="A67" s="43" t="s">
        <v>77</v>
      </c>
      <c r="B67" s="41">
        <f>SUM(B68:B70)</f>
        <v>0</v>
      </c>
      <c r="C67" s="41">
        <f t="shared" ref="C67:N67" si="15">SUM(C68:C70)</f>
        <v>0</v>
      </c>
      <c r="D67" s="41">
        <f t="shared" si="15"/>
        <v>0</v>
      </c>
      <c r="E67" s="41">
        <f t="shared" si="15"/>
        <v>0</v>
      </c>
      <c r="F67" s="41">
        <f t="shared" si="15"/>
        <v>0</v>
      </c>
      <c r="G67" s="41">
        <f t="shared" si="15"/>
        <v>0</v>
      </c>
      <c r="H67" s="41">
        <f t="shared" si="15"/>
        <v>0</v>
      </c>
      <c r="I67" s="41">
        <f t="shared" si="15"/>
        <v>0</v>
      </c>
      <c r="J67" s="41">
        <f t="shared" si="15"/>
        <v>0</v>
      </c>
      <c r="K67" s="41">
        <f t="shared" si="15"/>
        <v>0</v>
      </c>
      <c r="L67" s="41">
        <f t="shared" si="15"/>
        <v>0</v>
      </c>
      <c r="M67" s="51">
        <f t="shared" si="15"/>
        <v>0</v>
      </c>
      <c r="N67" s="60">
        <f t="shared" si="15"/>
        <v>0</v>
      </c>
      <c r="O67" s="17"/>
      <c r="P67" s="17"/>
    </row>
    <row r="68" spans="1:16" ht="15" x14ac:dyDescent="0.35">
      <c r="A68" s="36" t="s">
        <v>134</v>
      </c>
      <c r="B68" s="37">
        <f>N68/12</f>
        <v>0</v>
      </c>
      <c r="C68" s="37">
        <f>O68/12</f>
        <v>0</v>
      </c>
      <c r="D68" s="37">
        <f>P68/12</f>
        <v>0</v>
      </c>
      <c r="E68" s="37">
        <f>Q68/12</f>
        <v>0</v>
      </c>
      <c r="F68" s="37">
        <f>R68/12</f>
        <v>0</v>
      </c>
      <c r="G68" s="37">
        <f t="shared" ref="G68:M68" si="16">S68/12</f>
        <v>0</v>
      </c>
      <c r="H68" s="37">
        <f t="shared" si="16"/>
        <v>0</v>
      </c>
      <c r="I68" s="37">
        <f t="shared" si="16"/>
        <v>0</v>
      </c>
      <c r="J68" s="37">
        <f t="shared" si="16"/>
        <v>0</v>
      </c>
      <c r="K68" s="37">
        <f t="shared" si="16"/>
        <v>0</v>
      </c>
      <c r="L68" s="37">
        <f t="shared" si="16"/>
        <v>0</v>
      </c>
      <c r="M68" s="49">
        <f t="shared" si="16"/>
        <v>0</v>
      </c>
      <c r="N68" s="56">
        <f>'IV) Vaste kosten'!B72</f>
        <v>0</v>
      </c>
      <c r="O68" s="17"/>
      <c r="P68" s="17"/>
    </row>
    <row r="69" spans="1:16" ht="15" x14ac:dyDescent="0.35">
      <c r="A69" s="36" t="s">
        <v>78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49"/>
      <c r="N69" s="56">
        <f>'IV) Vaste kosten'!B73</f>
        <v>0</v>
      </c>
      <c r="O69" s="17"/>
      <c r="P69" s="17"/>
    </row>
    <row r="70" spans="1:16" ht="15" x14ac:dyDescent="0.35">
      <c r="A70" s="36" t="s">
        <v>72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49"/>
      <c r="N70" s="56">
        <f>'IV) Vaste kosten'!B74</f>
        <v>0</v>
      </c>
      <c r="O70" s="17"/>
      <c r="P70" s="17"/>
    </row>
    <row r="71" spans="1:16" ht="15" x14ac:dyDescent="0.35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49"/>
      <c r="N71" s="56"/>
      <c r="O71" s="17"/>
      <c r="P71" s="17"/>
    </row>
    <row r="72" spans="1:16" ht="15" x14ac:dyDescent="0.35">
      <c r="A72" s="43" t="s">
        <v>143</v>
      </c>
      <c r="B72" s="41">
        <f t="shared" ref="B72:N72" si="17">SUM(B73:B80)</f>
        <v>0</v>
      </c>
      <c r="C72" s="41">
        <f t="shared" si="17"/>
        <v>0</v>
      </c>
      <c r="D72" s="41">
        <f t="shared" si="17"/>
        <v>0</v>
      </c>
      <c r="E72" s="41">
        <f t="shared" si="17"/>
        <v>0</v>
      </c>
      <c r="F72" s="41">
        <f t="shared" si="17"/>
        <v>0</v>
      </c>
      <c r="G72" s="41">
        <f t="shared" si="17"/>
        <v>0</v>
      </c>
      <c r="H72" s="41">
        <f t="shared" si="17"/>
        <v>0</v>
      </c>
      <c r="I72" s="41">
        <f t="shared" si="17"/>
        <v>0</v>
      </c>
      <c r="J72" s="41">
        <f t="shared" si="17"/>
        <v>0</v>
      </c>
      <c r="K72" s="41">
        <f t="shared" si="17"/>
        <v>0</v>
      </c>
      <c r="L72" s="41">
        <f t="shared" si="17"/>
        <v>0</v>
      </c>
      <c r="M72" s="41">
        <f t="shared" si="17"/>
        <v>0</v>
      </c>
      <c r="N72" s="41">
        <f t="shared" si="17"/>
        <v>0</v>
      </c>
      <c r="O72" s="17"/>
      <c r="P72" s="17"/>
    </row>
    <row r="73" spans="1:16" s="17" customFormat="1" x14ac:dyDescent="0.35">
      <c r="A73" s="36" t="s">
        <v>17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49"/>
      <c r="N73" s="56">
        <f>'I) Investeringen'!C5*1.21</f>
        <v>0</v>
      </c>
    </row>
    <row r="74" spans="1:16" s="17" customFormat="1" x14ac:dyDescent="0.35">
      <c r="A74" s="36" t="s">
        <v>18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49"/>
      <c r="N74" s="56">
        <f>'I) Investeringen'!C6*1.21</f>
        <v>0</v>
      </c>
    </row>
    <row r="75" spans="1:16" s="17" customFormat="1" x14ac:dyDescent="0.35">
      <c r="A75" s="36" t="s">
        <v>19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49"/>
      <c r="N75" s="56">
        <f>'I) Investeringen'!C7*1.21</f>
        <v>0</v>
      </c>
    </row>
    <row r="76" spans="1:16" s="17" customFormat="1" x14ac:dyDescent="0.35">
      <c r="A76" s="36" t="s">
        <v>20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49"/>
      <c r="N76" s="56">
        <f>'I) Investeringen'!C8*1.21</f>
        <v>0</v>
      </c>
    </row>
    <row r="77" spans="1:16" s="17" customFormat="1" x14ac:dyDescent="0.35">
      <c r="A77" s="36" t="s">
        <v>21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49"/>
      <c r="N77" s="56">
        <f>'I) Investeringen'!C9*1.21</f>
        <v>0</v>
      </c>
    </row>
    <row r="78" spans="1:16" s="17" customFormat="1" x14ac:dyDescent="0.35">
      <c r="A78" s="36" t="s">
        <v>22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49"/>
      <c r="N78" s="56">
        <f>'I) Investeringen'!C10*1.21</f>
        <v>0</v>
      </c>
    </row>
    <row r="79" spans="1:16" s="17" customFormat="1" x14ac:dyDescent="0.35">
      <c r="A79" s="36" t="s">
        <v>23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49"/>
      <c r="N79" s="56">
        <f>'I) Investeringen'!C11*1.21</f>
        <v>0</v>
      </c>
    </row>
    <row r="80" spans="1:16" s="17" customFormat="1" x14ac:dyDescent="0.35">
      <c r="A80" s="36" t="s">
        <v>24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49"/>
      <c r="N80" s="56">
        <f>'I) Investeringen'!C12*1.21</f>
        <v>0</v>
      </c>
    </row>
    <row r="81" spans="1:16" s="17" customFormat="1" x14ac:dyDescent="0.35">
      <c r="A81" s="36" t="str">
        <f>'I) Investeringen'!A13</f>
        <v>Eigen inbreng in natura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49"/>
      <c r="N81" s="56"/>
    </row>
    <row r="82" spans="1:16" s="17" customFormat="1" x14ac:dyDescent="0.3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49"/>
      <c r="N82" s="56"/>
    </row>
    <row r="83" spans="1:16" s="17" customFormat="1" x14ac:dyDescent="0.35">
      <c r="A83" s="43" t="s">
        <v>258</v>
      </c>
      <c r="B83" s="41">
        <f>B84</f>
        <v>0</v>
      </c>
      <c r="C83" s="41">
        <f t="shared" ref="C83:N83" si="18">C84</f>
        <v>0</v>
      </c>
      <c r="D83" s="41">
        <f t="shared" si="18"/>
        <v>0</v>
      </c>
      <c r="E83" s="41">
        <f t="shared" si="18"/>
        <v>0</v>
      </c>
      <c r="F83" s="41">
        <f t="shared" si="18"/>
        <v>0</v>
      </c>
      <c r="G83" s="41">
        <f t="shared" si="18"/>
        <v>0</v>
      </c>
      <c r="H83" s="41">
        <f t="shared" si="18"/>
        <v>0</v>
      </c>
      <c r="I83" s="41">
        <f t="shared" si="18"/>
        <v>0</v>
      </c>
      <c r="J83" s="41">
        <f t="shared" si="18"/>
        <v>0</v>
      </c>
      <c r="K83" s="41">
        <f t="shared" si="18"/>
        <v>0</v>
      </c>
      <c r="L83" s="41">
        <f t="shared" si="18"/>
        <v>0</v>
      </c>
      <c r="M83" s="41">
        <f t="shared" si="18"/>
        <v>0</v>
      </c>
      <c r="N83" s="41">
        <f t="shared" si="18"/>
        <v>0</v>
      </c>
    </row>
    <row r="84" spans="1:16" s="17" customFormat="1" x14ac:dyDescent="0.35">
      <c r="A84" s="36" t="s">
        <v>321</v>
      </c>
      <c r="B84" s="37">
        <f>N84</f>
        <v>0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49"/>
      <c r="N84" s="422">
        <f>'I) Investeringen'!B35</f>
        <v>0</v>
      </c>
    </row>
    <row r="85" spans="1:16" s="17" customFormat="1" x14ac:dyDescent="0.35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49"/>
      <c r="N85" s="56"/>
    </row>
    <row r="86" spans="1:16" ht="15" x14ac:dyDescent="0.35">
      <c r="A86" s="43" t="s">
        <v>246</v>
      </c>
      <c r="B86" s="41">
        <f>$N$89/12</f>
        <v>0</v>
      </c>
      <c r="C86" s="41">
        <f t="shared" ref="C86:M86" si="19">$N$89/12</f>
        <v>0</v>
      </c>
      <c r="D86" s="41">
        <f t="shared" si="19"/>
        <v>0</v>
      </c>
      <c r="E86" s="41">
        <f t="shared" si="19"/>
        <v>0</v>
      </c>
      <c r="F86" s="41">
        <f t="shared" si="19"/>
        <v>0</v>
      </c>
      <c r="G86" s="41">
        <f t="shared" si="19"/>
        <v>0</v>
      </c>
      <c r="H86" s="41">
        <f t="shared" si="19"/>
        <v>0</v>
      </c>
      <c r="I86" s="41">
        <f t="shared" si="19"/>
        <v>0</v>
      </c>
      <c r="J86" s="41">
        <f t="shared" si="19"/>
        <v>0</v>
      </c>
      <c r="K86" s="41">
        <f t="shared" si="19"/>
        <v>0</v>
      </c>
      <c r="L86" s="41">
        <f t="shared" si="19"/>
        <v>0</v>
      </c>
      <c r="M86" s="51">
        <f t="shared" si="19"/>
        <v>0</v>
      </c>
      <c r="N86" s="56" t="e">
        <f>'VI) Resultatenrekening'!B30</f>
        <v>#DIV/0!</v>
      </c>
    </row>
    <row r="87" spans="1:16" ht="15" x14ac:dyDescent="0.35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49"/>
      <c r="N87" s="56">
        <f>'I) Investeringen'!C13*1.21</f>
        <v>0</v>
      </c>
    </row>
    <row r="88" spans="1:16" ht="15" x14ac:dyDescent="0.35">
      <c r="A88" s="43" t="s">
        <v>221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51"/>
      <c r="N88" s="56" t="e">
        <f>'IX) Boordtabel'!E41</f>
        <v>#DIV/0!</v>
      </c>
      <c r="O88" s="17"/>
      <c r="P88" s="17"/>
    </row>
    <row r="89" spans="1:16" ht="15" x14ac:dyDescent="0.3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49"/>
      <c r="N89" s="59"/>
      <c r="O89" s="17"/>
      <c r="P89" s="17"/>
    </row>
    <row r="90" spans="1:16" ht="15" x14ac:dyDescent="0.3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49"/>
      <c r="N90" s="59"/>
      <c r="O90" s="17"/>
      <c r="P90" s="17"/>
    </row>
    <row r="91" spans="1:16" ht="15" x14ac:dyDescent="0.35">
      <c r="A91" s="45" t="s">
        <v>184</v>
      </c>
      <c r="B91" s="46">
        <f t="shared" ref="B91:M91" si="20">B4-B7</f>
        <v>0</v>
      </c>
      <c r="C91" s="46">
        <f t="shared" si="20"/>
        <v>0</v>
      </c>
      <c r="D91" s="46">
        <f t="shared" si="20"/>
        <v>0</v>
      </c>
      <c r="E91" s="46">
        <f t="shared" si="20"/>
        <v>0</v>
      </c>
      <c r="F91" s="46">
        <f t="shared" si="20"/>
        <v>0</v>
      </c>
      <c r="G91" s="46">
        <f t="shared" si="20"/>
        <v>0</v>
      </c>
      <c r="H91" s="46">
        <f t="shared" si="20"/>
        <v>0</v>
      </c>
      <c r="I91" s="46">
        <f t="shared" si="20"/>
        <v>0</v>
      </c>
      <c r="J91" s="46">
        <f t="shared" si="20"/>
        <v>0</v>
      </c>
      <c r="K91" s="46">
        <f t="shared" si="20"/>
        <v>0</v>
      </c>
      <c r="L91" s="46">
        <f t="shared" si="20"/>
        <v>0</v>
      </c>
      <c r="M91" s="52">
        <f t="shared" si="20"/>
        <v>0</v>
      </c>
      <c r="N91" s="63"/>
    </row>
    <row r="92" spans="1:16" ht="15" x14ac:dyDescent="0.3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49"/>
      <c r="N92" s="61"/>
      <c r="O92" s="17"/>
      <c r="P92" s="17"/>
    </row>
    <row r="93" spans="1:16" ht="15" x14ac:dyDescent="0.3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49"/>
      <c r="N93" s="61"/>
      <c r="O93" s="17"/>
      <c r="P93" s="17"/>
    </row>
    <row r="94" spans="1:16" ht="15.6" thickBot="1" x14ac:dyDescent="0.4">
      <c r="A94" s="30" t="s">
        <v>213</v>
      </c>
      <c r="B94" s="31">
        <f t="shared" ref="B94:M94" si="21">B91+B2</f>
        <v>0</v>
      </c>
      <c r="C94" s="31">
        <f t="shared" si="21"/>
        <v>0</v>
      </c>
      <c r="D94" s="31">
        <f t="shared" si="21"/>
        <v>0</v>
      </c>
      <c r="E94" s="31">
        <f t="shared" si="21"/>
        <v>0</v>
      </c>
      <c r="F94" s="31">
        <f t="shared" si="21"/>
        <v>0</v>
      </c>
      <c r="G94" s="31">
        <f t="shared" si="21"/>
        <v>0</v>
      </c>
      <c r="H94" s="31">
        <f t="shared" si="21"/>
        <v>0</v>
      </c>
      <c r="I94" s="31">
        <f t="shared" si="21"/>
        <v>0</v>
      </c>
      <c r="J94" s="31">
        <f t="shared" si="21"/>
        <v>0</v>
      </c>
      <c r="K94" s="31">
        <f t="shared" si="21"/>
        <v>0</v>
      </c>
      <c r="L94" s="31">
        <f t="shared" si="21"/>
        <v>0</v>
      </c>
      <c r="M94" s="53">
        <f t="shared" si="21"/>
        <v>0</v>
      </c>
      <c r="N94" s="64"/>
      <c r="O94" s="17"/>
      <c r="P94" s="1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N468"/>
  <sheetViews>
    <sheetView workbookViewId="0">
      <selection activeCell="A4" sqref="A4"/>
    </sheetView>
  </sheetViews>
  <sheetFormatPr defaultColWidth="9.109375" defaultRowHeight="14.4" x14ac:dyDescent="0.3"/>
  <cols>
    <col min="1" max="2" width="11.88671875" style="3" bestFit="1" customWidth="1"/>
    <col min="3" max="3" width="9.88671875" style="3" bestFit="1" customWidth="1"/>
    <col min="4" max="4" width="10.6640625" style="3" bestFit="1" customWidth="1"/>
    <col min="5" max="5" width="9.5546875" style="3" customWidth="1"/>
    <col min="6" max="6" width="11.109375" style="3" bestFit="1" customWidth="1"/>
    <col min="7" max="7" width="9.88671875" style="3" bestFit="1" customWidth="1"/>
    <col min="8" max="8" width="9.109375" style="3"/>
    <col min="9" max="9" width="6.33203125" style="3" customWidth="1"/>
    <col min="10" max="10" width="9.109375" style="3"/>
    <col min="11" max="11" width="9.6640625" style="3" bestFit="1" customWidth="1"/>
    <col min="12" max="16384" width="9.109375" style="3"/>
  </cols>
  <sheetData>
    <row r="1" spans="1:9" x14ac:dyDescent="0.3">
      <c r="A1" s="1" t="s">
        <v>87</v>
      </c>
      <c r="B1" s="2"/>
      <c r="C1" s="2"/>
      <c r="D1" s="2"/>
      <c r="E1" s="2"/>
    </row>
    <row r="2" spans="1:9" ht="15" thickBot="1" x14ac:dyDescent="0.35">
      <c r="A2" s="2"/>
      <c r="B2" s="1"/>
      <c r="C2" s="2"/>
      <c r="D2" s="2"/>
      <c r="E2" s="2"/>
    </row>
    <row r="3" spans="1:9" ht="15" thickBot="1" x14ac:dyDescent="0.35">
      <c r="A3" s="489" t="s">
        <v>339</v>
      </c>
      <c r="B3" s="490"/>
      <c r="C3" s="490"/>
      <c r="D3" s="491"/>
      <c r="E3" s="2"/>
    </row>
    <row r="4" spans="1:9" x14ac:dyDescent="0.3">
      <c r="A4" s="33" t="s">
        <v>88</v>
      </c>
      <c r="B4" s="4" t="s">
        <v>89</v>
      </c>
      <c r="C4" s="4" t="s">
        <v>90</v>
      </c>
      <c r="D4" s="435" t="s">
        <v>91</v>
      </c>
      <c r="E4" s="4"/>
    </row>
    <row r="5" spans="1:9" x14ac:dyDescent="0.3">
      <c r="A5" s="436">
        <v>0</v>
      </c>
      <c r="B5" s="429">
        <v>8860</v>
      </c>
      <c r="C5" s="317">
        <v>0</v>
      </c>
      <c r="D5" s="437">
        <v>0</v>
      </c>
      <c r="E5" s="5"/>
    </row>
    <row r="6" spans="1:9" x14ac:dyDescent="0.3">
      <c r="A6" s="438">
        <f>B5</f>
        <v>8860</v>
      </c>
      <c r="B6" s="431">
        <v>13250</v>
      </c>
      <c r="C6" s="319">
        <v>0.25</v>
      </c>
      <c r="D6" s="437">
        <f>(B6-A6)*C6</f>
        <v>1097.5</v>
      </c>
      <c r="E6" s="5"/>
    </row>
    <row r="7" spans="1:9" x14ac:dyDescent="0.3">
      <c r="A7" s="438">
        <f>B6</f>
        <v>13250</v>
      </c>
      <c r="B7" s="431">
        <v>23390</v>
      </c>
      <c r="C7" s="319">
        <v>0.4</v>
      </c>
      <c r="D7" s="437">
        <f>(B7-A7)*C7</f>
        <v>4056</v>
      </c>
      <c r="E7" s="5"/>
    </row>
    <row r="8" spans="1:9" x14ac:dyDescent="0.3">
      <c r="A8" s="438">
        <f>B7</f>
        <v>23390</v>
      </c>
      <c r="B8" s="431">
        <v>40480</v>
      </c>
      <c r="C8" s="319">
        <v>0.45</v>
      </c>
      <c r="D8" s="437">
        <f t="shared" ref="D8" si="0">(B8-A8)*C8</f>
        <v>7690.5</v>
      </c>
      <c r="E8" s="5"/>
    </row>
    <row r="9" spans="1:9" ht="15" thickBot="1" x14ac:dyDescent="0.35">
      <c r="A9" s="439">
        <f>B8</f>
        <v>40480</v>
      </c>
      <c r="B9" s="440" t="s">
        <v>92</v>
      </c>
      <c r="C9" s="441">
        <v>0.5</v>
      </c>
      <c r="D9" s="442"/>
      <c r="E9" s="5"/>
    </row>
    <row r="10" spans="1:9" x14ac:dyDescent="0.3">
      <c r="A10" s="2"/>
      <c r="B10" s="4"/>
      <c r="C10" s="4"/>
      <c r="D10" s="2"/>
      <c r="E10" s="2"/>
    </row>
    <row r="11" spans="1:9" x14ac:dyDescent="0.3">
      <c r="A11" s="2"/>
      <c r="B11" s="2"/>
      <c r="C11" s="2"/>
      <c r="D11" s="2"/>
      <c r="E11" s="2"/>
    </row>
    <row r="12" spans="1:9" x14ac:dyDescent="0.3">
      <c r="A12" s="6" t="s">
        <v>98</v>
      </c>
      <c r="B12" s="7"/>
      <c r="C12" s="2"/>
      <c r="D12" s="2"/>
      <c r="E12" s="6" t="s">
        <v>99</v>
      </c>
      <c r="F12" s="7"/>
      <c r="G12" s="2"/>
      <c r="H12" s="2"/>
      <c r="I12" s="2"/>
    </row>
    <row r="13" spans="1:9" x14ac:dyDescent="0.3">
      <c r="A13" s="2" t="s">
        <v>93</v>
      </c>
      <c r="B13" s="2"/>
      <c r="C13" s="8">
        <f>'VIII) Doodpuntomzet'!E4*12+'VI) Resultatenrekening'!B23</f>
        <v>0</v>
      </c>
      <c r="D13" s="2"/>
      <c r="E13" s="2" t="s">
        <v>93</v>
      </c>
      <c r="F13" s="2"/>
      <c r="G13" s="8">
        <f>'VIII) Doodpuntomzet'!F4*12+'VI) Resultatenrekening'!C23</f>
        <v>0</v>
      </c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 t="s">
        <v>94</v>
      </c>
      <c r="B15" s="2" t="s">
        <v>95</v>
      </c>
      <c r="C15" s="2"/>
      <c r="D15" s="2"/>
      <c r="E15" s="2" t="s">
        <v>94</v>
      </c>
      <c r="F15" s="2" t="s">
        <v>95</v>
      </c>
      <c r="G15" s="2"/>
      <c r="H15" s="2"/>
      <c r="I15" s="2"/>
    </row>
    <row r="16" spans="1:9" x14ac:dyDescent="0.3">
      <c r="A16" s="9">
        <v>0</v>
      </c>
      <c r="B16" s="9">
        <f>B5</f>
        <v>8860</v>
      </c>
      <c r="C16" s="10">
        <v>0</v>
      </c>
      <c r="D16" s="2"/>
      <c r="E16" s="9">
        <v>0</v>
      </c>
      <c r="F16" s="9">
        <f>B16</f>
        <v>8860</v>
      </c>
      <c r="G16" s="10">
        <v>0</v>
      </c>
      <c r="H16" s="2"/>
      <c r="I16" s="2"/>
    </row>
    <row r="17" spans="1:9" x14ac:dyDescent="0.3">
      <c r="A17" s="11">
        <f>A6</f>
        <v>8860</v>
      </c>
      <c r="B17" s="11">
        <f>IF($C$13&lt;A17,A17,IF($C$13&lt;B6,$C$13,B6))</f>
        <v>8860</v>
      </c>
      <c r="C17" s="10">
        <f>(B17-A17)*C6</f>
        <v>0</v>
      </c>
      <c r="D17" s="2"/>
      <c r="E17" s="11">
        <f>A17</f>
        <v>8860</v>
      </c>
      <c r="F17" s="11">
        <f>IF($G$13&lt;E17,E17,IF($G$13&lt;B6,$G$13,B6))</f>
        <v>8860</v>
      </c>
      <c r="G17" s="10">
        <f>(F17-E17)*C6</f>
        <v>0</v>
      </c>
      <c r="H17" s="2"/>
      <c r="I17" s="2"/>
    </row>
    <row r="18" spans="1:9" x14ac:dyDescent="0.3">
      <c r="A18" s="11">
        <f>A7</f>
        <v>13250</v>
      </c>
      <c r="B18" s="11">
        <f>IF($C$13&lt;A18,A18,IF($C$13&lt;B7,$C$13,B7))</f>
        <v>13250</v>
      </c>
      <c r="C18" s="10">
        <f>(B18-A18)*C7</f>
        <v>0</v>
      </c>
      <c r="D18" s="2"/>
      <c r="E18" s="11">
        <f>A18</f>
        <v>13250</v>
      </c>
      <c r="F18" s="11">
        <f>IF($G$13&lt;E18,E18,IF($G$13&lt;B7,$G$13,B7))</f>
        <v>13250</v>
      </c>
      <c r="G18" s="10">
        <f>(F18-E18)*C7</f>
        <v>0</v>
      </c>
      <c r="H18" s="2"/>
      <c r="I18" s="2"/>
    </row>
    <row r="19" spans="1:9" x14ac:dyDescent="0.3">
      <c r="A19" s="11">
        <f>A8</f>
        <v>23390</v>
      </c>
      <c r="B19" s="11">
        <f>IF($C$13&lt;A19,A19,IF($C$13&lt;B8,$C$13,B8))</f>
        <v>23390</v>
      </c>
      <c r="C19" s="10">
        <f>(B19-A19)*C8</f>
        <v>0</v>
      </c>
      <c r="D19" s="2"/>
      <c r="E19" s="11">
        <f>A19</f>
        <v>23390</v>
      </c>
      <c r="F19" s="11">
        <f>IF($G$13&lt;E19,E19,IF($G$13&lt;B8,$G$13,B8))</f>
        <v>23390</v>
      </c>
      <c r="G19" s="10">
        <f>(F19-E19)*C8</f>
        <v>0</v>
      </c>
      <c r="H19" s="2"/>
      <c r="I19" s="2"/>
    </row>
    <row r="20" spans="1:9" x14ac:dyDescent="0.3">
      <c r="A20" s="11">
        <f>A9</f>
        <v>40480</v>
      </c>
      <c r="B20" s="11">
        <f>IF($C$13&lt;A20,A20,IF($C$13&lt;B9,$C$13,B9))</f>
        <v>40480</v>
      </c>
      <c r="C20" s="10">
        <f>(B20-A20)*C9</f>
        <v>0</v>
      </c>
      <c r="D20" s="2"/>
      <c r="E20" s="11">
        <f>A20</f>
        <v>40480</v>
      </c>
      <c r="F20" s="11">
        <f>IF($G$13&lt;E20,E20,IF($G$13&lt;B9,$G$13,B9))</f>
        <v>40480</v>
      </c>
      <c r="G20" s="10">
        <f>(F20-E20)*C9</f>
        <v>0</v>
      </c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12" t="s">
        <v>96</v>
      </c>
      <c r="B22" s="13"/>
      <c r="C22" s="14">
        <f>SUM(C16:C21)</f>
        <v>0</v>
      </c>
      <c r="D22" s="2"/>
      <c r="E22" s="12" t="s">
        <v>96</v>
      </c>
      <c r="F22" s="13"/>
      <c r="G22" s="14">
        <f>SUM(G16:G21)</f>
        <v>0</v>
      </c>
      <c r="H22" s="2"/>
      <c r="I22" s="2"/>
    </row>
    <row r="23" spans="1:9" x14ac:dyDescent="0.3">
      <c r="A23" s="2" t="s">
        <v>108</v>
      </c>
      <c r="B23" s="2"/>
      <c r="C23" s="10">
        <f>C13-C22-'VI) Resultatenrekening'!B23</f>
        <v>0</v>
      </c>
      <c r="D23" s="2"/>
      <c r="E23" s="2"/>
      <c r="F23" s="2"/>
      <c r="G23" s="10">
        <f>G13-G22-'VI) Resultatenrekening'!C23</f>
        <v>0</v>
      </c>
      <c r="H23" s="2"/>
      <c r="I23" s="2"/>
    </row>
    <row r="24" spans="1:9" x14ac:dyDescent="0.3">
      <c r="A24" s="2"/>
      <c r="B24" s="2"/>
      <c r="C24" s="10"/>
      <c r="D24" s="2"/>
      <c r="E24" s="2"/>
      <c r="F24" s="2"/>
      <c r="G24" s="10"/>
      <c r="H24" s="2"/>
      <c r="I24" s="2"/>
    </row>
    <row r="25" spans="1:9" s="15" customFormat="1" x14ac:dyDescent="0.3">
      <c r="A25" s="15" t="s">
        <v>104</v>
      </c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153" spans="14:14" x14ac:dyDescent="0.3">
      <c r="N153" s="3" t="s">
        <v>9</v>
      </c>
    </row>
    <row r="466" spans="2:2" x14ac:dyDescent="0.3">
      <c r="B466" s="3" t="s">
        <v>10</v>
      </c>
    </row>
    <row r="468" spans="2:2" x14ac:dyDescent="0.3">
      <c r="B468" s="3" t="s">
        <v>11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rgb="FF00B050"/>
  </sheetPr>
  <dimension ref="A1:N476"/>
  <sheetViews>
    <sheetView topLeftCell="A19" zoomScale="130" zoomScaleNormal="130" workbookViewId="0">
      <selection activeCell="B39" sqref="B39"/>
    </sheetView>
  </sheetViews>
  <sheetFormatPr defaultColWidth="9.109375" defaultRowHeight="13.8" x14ac:dyDescent="0.3"/>
  <cols>
    <col min="1" max="1" width="35.109375" style="154" bestFit="1" customWidth="1"/>
    <col min="2" max="2" width="30.44140625" style="154" customWidth="1"/>
    <col min="3" max="3" width="12.88671875" style="154" customWidth="1"/>
    <col min="4" max="4" width="17.109375" style="154" customWidth="1"/>
    <col min="5" max="5" width="16" style="154" customWidth="1"/>
    <col min="6" max="6" width="15.5546875" style="154" bestFit="1" customWidth="1"/>
    <col min="7" max="7" width="15.88671875" style="154" customWidth="1"/>
    <col min="8" max="8" width="15" style="154" customWidth="1"/>
    <col min="9" max="9" width="29.88671875" style="154" customWidth="1"/>
    <col min="10" max="16384" width="9.109375" style="154"/>
  </cols>
  <sheetData>
    <row r="1" spans="1:9" s="152" customFormat="1" ht="14.4" thickBot="1" x14ac:dyDescent="0.35">
      <c r="A1" s="150" t="s">
        <v>231</v>
      </c>
      <c r="B1" s="151"/>
      <c r="C1" s="151"/>
      <c r="D1" s="151"/>
      <c r="E1" s="151"/>
      <c r="F1" s="151"/>
    </row>
    <row r="2" spans="1:9" x14ac:dyDescent="0.3">
      <c r="A2" s="153"/>
      <c r="B2" s="153"/>
      <c r="C2" s="153"/>
      <c r="D2" s="153"/>
      <c r="E2" s="153"/>
      <c r="F2" s="153"/>
      <c r="I2" s="155"/>
    </row>
    <row r="3" spans="1:9" x14ac:dyDescent="0.3">
      <c r="A3" s="156" t="s">
        <v>129</v>
      </c>
      <c r="B3" s="153"/>
      <c r="C3" s="153"/>
      <c r="D3" s="153"/>
      <c r="E3" s="153"/>
      <c r="F3" s="153"/>
    </row>
    <row r="4" spans="1:9" s="160" customFormat="1" ht="39" customHeight="1" x14ac:dyDescent="0.25">
      <c r="A4" s="157" t="s">
        <v>12</v>
      </c>
      <c r="B4" s="158" t="s">
        <v>13</v>
      </c>
      <c r="C4" s="158" t="s">
        <v>14</v>
      </c>
      <c r="D4" s="158" t="s">
        <v>15</v>
      </c>
      <c r="E4" s="158" t="s">
        <v>16</v>
      </c>
      <c r="F4" s="158" t="s">
        <v>250</v>
      </c>
      <c r="G4" s="159"/>
      <c r="I4" s="154"/>
    </row>
    <row r="5" spans="1:9" x14ac:dyDescent="0.25">
      <c r="A5" s="161" t="s">
        <v>17</v>
      </c>
      <c r="B5" s="149"/>
      <c r="C5" s="327"/>
      <c r="D5" s="147">
        <v>3</v>
      </c>
      <c r="E5" s="148">
        <f>100%/D5</f>
        <v>0.33333333333333331</v>
      </c>
      <c r="F5" s="330">
        <f t="shared" ref="F5:F13" si="0">C5*E5</f>
        <v>0</v>
      </c>
      <c r="G5" s="159"/>
    </row>
    <row r="6" spans="1:9" x14ac:dyDescent="0.25">
      <c r="A6" s="161" t="s">
        <v>18</v>
      </c>
      <c r="B6" s="149"/>
      <c r="C6" s="327"/>
      <c r="D6" s="147">
        <v>33</v>
      </c>
      <c r="E6" s="148">
        <f t="shared" ref="E6:E13" si="1">100%/D6</f>
        <v>3.0303030303030304E-2</v>
      </c>
      <c r="F6" s="330">
        <f t="shared" si="0"/>
        <v>0</v>
      </c>
      <c r="G6" s="159"/>
    </row>
    <row r="7" spans="1:9" x14ac:dyDescent="0.25">
      <c r="A7" s="161" t="s">
        <v>19</v>
      </c>
      <c r="B7" s="149"/>
      <c r="C7" s="327"/>
      <c r="D7" s="147">
        <v>10</v>
      </c>
      <c r="E7" s="148">
        <f t="shared" si="1"/>
        <v>0.1</v>
      </c>
      <c r="F7" s="330">
        <f t="shared" si="0"/>
        <v>0</v>
      </c>
      <c r="G7" s="159"/>
    </row>
    <row r="8" spans="1:9" x14ac:dyDescent="0.25">
      <c r="A8" s="161" t="s">
        <v>20</v>
      </c>
      <c r="B8" s="149"/>
      <c r="C8" s="327"/>
      <c r="D8" s="147">
        <v>5</v>
      </c>
      <c r="E8" s="148">
        <f t="shared" si="1"/>
        <v>0.2</v>
      </c>
      <c r="F8" s="330">
        <f t="shared" si="0"/>
        <v>0</v>
      </c>
      <c r="G8" s="159"/>
    </row>
    <row r="9" spans="1:9" x14ac:dyDescent="0.25">
      <c r="A9" s="161" t="s">
        <v>21</v>
      </c>
      <c r="B9" s="149"/>
      <c r="C9" s="327"/>
      <c r="D9" s="147">
        <v>5</v>
      </c>
      <c r="E9" s="148">
        <f t="shared" si="1"/>
        <v>0.2</v>
      </c>
      <c r="F9" s="330">
        <f t="shared" si="0"/>
        <v>0</v>
      </c>
      <c r="G9" s="159"/>
    </row>
    <row r="10" spans="1:9" s="155" customFormat="1" ht="14.25" customHeight="1" x14ac:dyDescent="0.25">
      <c r="A10" s="161" t="s">
        <v>22</v>
      </c>
      <c r="B10" s="149"/>
      <c r="C10" s="327"/>
      <c r="D10" s="147">
        <v>3</v>
      </c>
      <c r="E10" s="148">
        <f t="shared" si="1"/>
        <v>0.33333333333333331</v>
      </c>
      <c r="F10" s="331">
        <f t="shared" si="0"/>
        <v>0</v>
      </c>
      <c r="G10" s="159"/>
      <c r="I10" s="154"/>
    </row>
    <row r="11" spans="1:9" x14ac:dyDescent="0.25">
      <c r="A11" s="162" t="s">
        <v>23</v>
      </c>
      <c r="B11" s="163"/>
      <c r="C11" s="328"/>
      <c r="D11" s="147">
        <v>3</v>
      </c>
      <c r="E11" s="148">
        <f t="shared" si="1"/>
        <v>0.33333333333333331</v>
      </c>
      <c r="F11" s="330">
        <f t="shared" si="0"/>
        <v>0</v>
      </c>
      <c r="G11" s="159"/>
    </row>
    <row r="12" spans="1:9" x14ac:dyDescent="0.25">
      <c r="A12" s="162" t="s">
        <v>24</v>
      </c>
      <c r="B12" s="163"/>
      <c r="C12" s="329"/>
      <c r="D12" s="147">
        <v>5</v>
      </c>
      <c r="E12" s="148">
        <f t="shared" si="1"/>
        <v>0.2</v>
      </c>
      <c r="F12" s="332">
        <f t="shared" si="0"/>
        <v>0</v>
      </c>
      <c r="G12" s="159"/>
    </row>
    <row r="13" spans="1:9" ht="14.4" thickBot="1" x14ac:dyDescent="0.3">
      <c r="A13" s="162" t="s">
        <v>216</v>
      </c>
      <c r="B13" s="163"/>
      <c r="C13" s="329"/>
      <c r="D13" s="164">
        <v>5</v>
      </c>
      <c r="E13" s="148">
        <f t="shared" si="1"/>
        <v>0.2</v>
      </c>
      <c r="F13" s="332">
        <f t="shared" si="0"/>
        <v>0</v>
      </c>
      <c r="G13" s="159"/>
    </row>
    <row r="14" spans="1:9" ht="28.2" thickBot="1" x14ac:dyDescent="0.3">
      <c r="A14" s="165" t="s">
        <v>268</v>
      </c>
      <c r="B14" s="166"/>
      <c r="C14" s="333">
        <f>SUM(C5:C13)</f>
        <v>0</v>
      </c>
      <c r="D14" s="167"/>
      <c r="E14" s="153"/>
      <c r="F14" s="333">
        <f>SUM(F5:F13)</f>
        <v>0</v>
      </c>
      <c r="G14" s="159"/>
    </row>
    <row r="15" spans="1:9" x14ac:dyDescent="0.25">
      <c r="A15" s="168"/>
      <c r="B15" s="166"/>
      <c r="C15" s="167"/>
      <c r="D15" s="167"/>
      <c r="E15" s="153"/>
      <c r="F15" s="167"/>
      <c r="G15" s="159"/>
    </row>
    <row r="16" spans="1:9" x14ac:dyDescent="0.3">
      <c r="A16" s="153"/>
      <c r="B16" s="166"/>
      <c r="C16" s="167"/>
      <c r="D16" s="167"/>
      <c r="E16" s="153"/>
      <c r="F16" s="167"/>
      <c r="G16" s="169"/>
    </row>
    <row r="17" spans="1:10" x14ac:dyDescent="0.3">
      <c r="A17" s="156" t="s">
        <v>97</v>
      </c>
      <c r="B17" s="153"/>
      <c r="C17" s="153"/>
    </row>
    <row r="18" spans="1:10" s="160" customFormat="1" ht="41.4" x14ac:dyDescent="0.3">
      <c r="A18" s="157" t="s">
        <v>12</v>
      </c>
      <c r="B18" s="158" t="s">
        <v>13</v>
      </c>
      <c r="C18" s="158" t="s">
        <v>14</v>
      </c>
      <c r="D18" s="158" t="s">
        <v>15</v>
      </c>
      <c r="E18" s="158" t="s">
        <v>16</v>
      </c>
      <c r="F18" s="170" t="s">
        <v>265</v>
      </c>
      <c r="G18" s="158" t="s">
        <v>266</v>
      </c>
      <c r="H18" s="171" t="s">
        <v>251</v>
      </c>
      <c r="J18" s="154"/>
    </row>
    <row r="19" spans="1:10" x14ac:dyDescent="0.3">
      <c r="A19" s="161" t="s">
        <v>17</v>
      </c>
      <c r="B19" s="149"/>
      <c r="C19" s="327">
        <v>0</v>
      </c>
      <c r="D19" s="147">
        <f t="shared" ref="D19:D26" si="2">D5</f>
        <v>3</v>
      </c>
      <c r="E19" s="148">
        <f t="shared" ref="E19:E27" si="3">100%/D19</f>
        <v>0.33333333333333331</v>
      </c>
      <c r="F19" s="330">
        <f t="shared" ref="F19:F27" si="4">C19*E19</f>
        <v>0</v>
      </c>
      <c r="G19" s="335">
        <f t="shared" ref="G19:G28" si="5">F5</f>
        <v>0</v>
      </c>
      <c r="H19" s="336">
        <f>F19+G19</f>
        <v>0</v>
      </c>
    </row>
    <row r="20" spans="1:10" x14ac:dyDescent="0.3">
      <c r="A20" s="161" t="s">
        <v>18</v>
      </c>
      <c r="B20" s="149"/>
      <c r="C20" s="327">
        <v>0</v>
      </c>
      <c r="D20" s="147">
        <f t="shared" si="2"/>
        <v>33</v>
      </c>
      <c r="E20" s="148">
        <f t="shared" si="3"/>
        <v>3.0303030303030304E-2</v>
      </c>
      <c r="F20" s="330">
        <f t="shared" si="4"/>
        <v>0</v>
      </c>
      <c r="G20" s="335">
        <f t="shared" si="5"/>
        <v>0</v>
      </c>
      <c r="H20" s="336">
        <f t="shared" ref="H20:H28" si="6">F20+G20</f>
        <v>0</v>
      </c>
    </row>
    <row r="21" spans="1:10" x14ac:dyDescent="0.3">
      <c r="A21" s="161" t="s">
        <v>19</v>
      </c>
      <c r="B21" s="149"/>
      <c r="C21" s="327">
        <v>0</v>
      </c>
      <c r="D21" s="147">
        <f t="shared" si="2"/>
        <v>10</v>
      </c>
      <c r="E21" s="148">
        <f t="shared" si="3"/>
        <v>0.1</v>
      </c>
      <c r="F21" s="330">
        <f t="shared" si="4"/>
        <v>0</v>
      </c>
      <c r="G21" s="335">
        <f t="shared" si="5"/>
        <v>0</v>
      </c>
      <c r="H21" s="336">
        <f t="shared" si="6"/>
        <v>0</v>
      </c>
    </row>
    <row r="22" spans="1:10" x14ac:dyDescent="0.3">
      <c r="A22" s="161" t="s">
        <v>20</v>
      </c>
      <c r="B22" s="149"/>
      <c r="C22" s="327">
        <v>0</v>
      </c>
      <c r="D22" s="147">
        <f t="shared" si="2"/>
        <v>5</v>
      </c>
      <c r="E22" s="148">
        <f t="shared" si="3"/>
        <v>0.2</v>
      </c>
      <c r="F22" s="330">
        <f t="shared" si="4"/>
        <v>0</v>
      </c>
      <c r="G22" s="335">
        <f t="shared" si="5"/>
        <v>0</v>
      </c>
      <c r="H22" s="336">
        <f t="shared" si="6"/>
        <v>0</v>
      </c>
    </row>
    <row r="23" spans="1:10" x14ac:dyDescent="0.3">
      <c r="A23" s="161" t="s">
        <v>21</v>
      </c>
      <c r="B23" s="149"/>
      <c r="C23" s="327">
        <v>0</v>
      </c>
      <c r="D23" s="147">
        <f t="shared" si="2"/>
        <v>5</v>
      </c>
      <c r="E23" s="148">
        <f t="shared" si="3"/>
        <v>0.2</v>
      </c>
      <c r="F23" s="330">
        <f t="shared" si="4"/>
        <v>0</v>
      </c>
      <c r="G23" s="335">
        <f t="shared" si="5"/>
        <v>0</v>
      </c>
      <c r="H23" s="336">
        <f t="shared" si="6"/>
        <v>0</v>
      </c>
    </row>
    <row r="24" spans="1:10" ht="14.25" customHeight="1" x14ac:dyDescent="0.3">
      <c r="A24" s="161" t="s">
        <v>22</v>
      </c>
      <c r="B24" s="149"/>
      <c r="C24" s="327">
        <v>0</v>
      </c>
      <c r="D24" s="147">
        <f t="shared" si="2"/>
        <v>3</v>
      </c>
      <c r="E24" s="148">
        <f t="shared" si="3"/>
        <v>0.33333333333333331</v>
      </c>
      <c r="F24" s="331">
        <f t="shared" si="4"/>
        <v>0</v>
      </c>
      <c r="G24" s="335">
        <f t="shared" si="5"/>
        <v>0</v>
      </c>
      <c r="H24" s="336">
        <f t="shared" si="6"/>
        <v>0</v>
      </c>
    </row>
    <row r="25" spans="1:10" x14ac:dyDescent="0.3">
      <c r="A25" s="162" t="s">
        <v>23</v>
      </c>
      <c r="B25" s="149"/>
      <c r="C25" s="327">
        <v>0</v>
      </c>
      <c r="D25" s="147">
        <f t="shared" si="2"/>
        <v>3</v>
      </c>
      <c r="E25" s="148">
        <f t="shared" si="3"/>
        <v>0.33333333333333331</v>
      </c>
      <c r="F25" s="330">
        <f t="shared" si="4"/>
        <v>0</v>
      </c>
      <c r="G25" s="335">
        <f t="shared" si="5"/>
        <v>0</v>
      </c>
      <c r="H25" s="336">
        <f t="shared" si="6"/>
        <v>0</v>
      </c>
    </row>
    <row r="26" spans="1:10" x14ac:dyDescent="0.3">
      <c r="A26" s="162" t="s">
        <v>24</v>
      </c>
      <c r="B26" s="149"/>
      <c r="C26" s="327">
        <v>0</v>
      </c>
      <c r="D26" s="147">
        <f t="shared" si="2"/>
        <v>5</v>
      </c>
      <c r="E26" s="148">
        <f t="shared" si="3"/>
        <v>0.2</v>
      </c>
      <c r="F26" s="330">
        <f t="shared" si="4"/>
        <v>0</v>
      </c>
      <c r="G26" s="335">
        <f t="shared" si="5"/>
        <v>0</v>
      </c>
      <c r="H26" s="336">
        <f t="shared" si="6"/>
        <v>0</v>
      </c>
    </row>
    <row r="27" spans="1:10" ht="14.4" thickBot="1" x14ac:dyDescent="0.35">
      <c r="A27" s="162" t="s">
        <v>216</v>
      </c>
      <c r="B27" s="149"/>
      <c r="C27" s="334">
        <v>0</v>
      </c>
      <c r="D27" s="164">
        <v>5</v>
      </c>
      <c r="E27" s="148">
        <f t="shared" si="3"/>
        <v>0.2</v>
      </c>
      <c r="F27" s="330">
        <f t="shared" si="4"/>
        <v>0</v>
      </c>
      <c r="G27" s="335">
        <f t="shared" si="5"/>
        <v>0</v>
      </c>
      <c r="H27" s="337">
        <f t="shared" si="6"/>
        <v>0</v>
      </c>
    </row>
    <row r="28" spans="1:10" ht="28.2" thickBot="1" x14ac:dyDescent="0.35">
      <c r="A28" s="165" t="s">
        <v>264</v>
      </c>
      <c r="B28" s="166"/>
      <c r="C28" s="333">
        <f>SUM(C19:C27)</f>
        <v>0</v>
      </c>
      <c r="D28" s="167"/>
      <c r="E28" s="153"/>
      <c r="F28" s="338">
        <f>SUM(F19:F27)</f>
        <v>0</v>
      </c>
      <c r="G28" s="338">
        <f t="shared" si="5"/>
        <v>0</v>
      </c>
      <c r="H28" s="339">
        <f t="shared" si="6"/>
        <v>0</v>
      </c>
    </row>
    <row r="29" spans="1:10" x14ac:dyDescent="0.3">
      <c r="A29" s="153"/>
      <c r="B29" s="153"/>
      <c r="C29" s="153"/>
      <c r="D29" s="153"/>
      <c r="E29" s="153"/>
      <c r="F29" s="153"/>
    </row>
    <row r="30" spans="1:10" ht="14.4" thickBot="1" x14ac:dyDescent="0.35">
      <c r="A30" s="153"/>
      <c r="B30" s="153"/>
      <c r="C30" s="153"/>
      <c r="D30" s="153"/>
      <c r="E30" s="153"/>
      <c r="F30" s="153"/>
    </row>
    <row r="31" spans="1:10" ht="14.4" thickBot="1" x14ac:dyDescent="0.3">
      <c r="A31" s="150" t="s">
        <v>269</v>
      </c>
      <c r="B31" s="159"/>
      <c r="C31" s="153"/>
      <c r="D31" s="153"/>
      <c r="E31" s="153"/>
      <c r="F31" s="153"/>
    </row>
    <row r="32" spans="1:10" x14ac:dyDescent="0.25">
      <c r="A32" s="172"/>
      <c r="B32" s="159"/>
      <c r="C32" s="153"/>
      <c r="D32" s="153"/>
      <c r="E32" s="153"/>
      <c r="F32" s="153"/>
    </row>
    <row r="33" spans="1:6" ht="27.6" x14ac:dyDescent="0.3">
      <c r="A33" s="158" t="s">
        <v>258</v>
      </c>
      <c r="B33" s="158" t="s">
        <v>123</v>
      </c>
      <c r="C33" s="153"/>
      <c r="D33" s="153"/>
      <c r="E33" s="153"/>
      <c r="F33" s="153"/>
    </row>
    <row r="34" spans="1:6" x14ac:dyDescent="0.3">
      <c r="A34" s="161" t="s">
        <v>317</v>
      </c>
      <c r="B34" s="327"/>
      <c r="C34" s="153"/>
      <c r="D34" s="153"/>
      <c r="E34" s="153"/>
      <c r="F34" s="153"/>
    </row>
    <row r="35" spans="1:6" x14ac:dyDescent="0.3">
      <c r="A35" s="161" t="s">
        <v>263</v>
      </c>
      <c r="B35" s="327"/>
      <c r="C35" s="153"/>
      <c r="D35" s="153"/>
      <c r="E35" s="153"/>
      <c r="F35" s="153"/>
    </row>
    <row r="36" spans="1:6" x14ac:dyDescent="0.3">
      <c r="A36" s="161" t="s">
        <v>119</v>
      </c>
      <c r="B36" s="327"/>
      <c r="C36" s="153"/>
      <c r="D36" s="153"/>
      <c r="E36" s="153"/>
      <c r="F36" s="153"/>
    </row>
    <row r="37" spans="1:6" ht="14.25" customHeight="1" x14ac:dyDescent="0.3">
      <c r="A37" s="161" t="s">
        <v>237</v>
      </c>
      <c r="B37" s="327"/>
      <c r="C37" s="153"/>
      <c r="D37" s="153"/>
      <c r="E37" s="153"/>
      <c r="F37" s="153"/>
    </row>
    <row r="38" spans="1:6" x14ac:dyDescent="0.3">
      <c r="A38" s="161" t="s">
        <v>121</v>
      </c>
      <c r="B38" s="328"/>
      <c r="C38" s="153"/>
      <c r="D38" s="153"/>
      <c r="E38" s="153"/>
      <c r="F38" s="153"/>
    </row>
    <row r="39" spans="1:6" ht="14.4" thickBot="1" x14ac:dyDescent="0.35">
      <c r="A39" s="161" t="s">
        <v>120</v>
      </c>
      <c r="B39" s="332">
        <f>(C14-C13)*0.21+B36*0.21</f>
        <v>0</v>
      </c>
      <c r="C39" s="153"/>
      <c r="D39" s="153"/>
      <c r="E39" s="153"/>
      <c r="F39" s="153"/>
    </row>
    <row r="40" spans="1:6" ht="28.2" thickBot="1" x14ac:dyDescent="0.35">
      <c r="A40" s="158" t="s">
        <v>267</v>
      </c>
      <c r="B40" s="333">
        <f>SUM(B34:B39)</f>
        <v>0</v>
      </c>
      <c r="C40" s="153"/>
      <c r="D40" s="153"/>
      <c r="E40" s="153"/>
      <c r="F40" s="153"/>
    </row>
    <row r="41" spans="1:6" x14ac:dyDescent="0.3">
      <c r="A41" s="153"/>
      <c r="B41" s="153"/>
      <c r="C41" s="153"/>
      <c r="D41" s="153"/>
      <c r="E41" s="153"/>
      <c r="F41" s="153"/>
    </row>
    <row r="42" spans="1:6" x14ac:dyDescent="0.3">
      <c r="A42" s="153"/>
      <c r="B42" s="153"/>
      <c r="C42" s="153"/>
      <c r="D42" s="153"/>
      <c r="E42" s="153"/>
      <c r="F42" s="153"/>
    </row>
    <row r="43" spans="1:6" x14ac:dyDescent="0.3">
      <c r="A43" s="153"/>
      <c r="B43" s="153"/>
      <c r="C43" s="153"/>
      <c r="D43" s="153"/>
      <c r="E43" s="153"/>
      <c r="F43" s="153"/>
    </row>
    <row r="44" spans="1:6" x14ac:dyDescent="0.3">
      <c r="A44" s="153"/>
      <c r="B44" s="153"/>
      <c r="C44" s="153"/>
      <c r="D44" s="153"/>
      <c r="E44" s="153"/>
      <c r="F44" s="153"/>
    </row>
    <row r="45" spans="1:6" x14ac:dyDescent="0.3">
      <c r="A45" s="153"/>
      <c r="B45" s="153"/>
      <c r="C45" s="153"/>
      <c r="D45" s="153"/>
      <c r="E45" s="153"/>
      <c r="F45" s="153"/>
    </row>
    <row r="46" spans="1:6" x14ac:dyDescent="0.3">
      <c r="A46" s="153"/>
      <c r="B46" s="153"/>
      <c r="C46" s="153"/>
      <c r="D46" s="153"/>
      <c r="E46" s="153"/>
      <c r="F46" s="153"/>
    </row>
    <row r="47" spans="1:6" x14ac:dyDescent="0.3">
      <c r="A47" s="153"/>
      <c r="B47" s="153"/>
      <c r="C47" s="153"/>
      <c r="D47" s="153"/>
      <c r="E47" s="153"/>
      <c r="F47" s="153"/>
    </row>
    <row r="48" spans="1:6" x14ac:dyDescent="0.3">
      <c r="A48" s="153"/>
      <c r="B48" s="153"/>
      <c r="C48" s="153"/>
      <c r="D48" s="153"/>
      <c r="E48" s="153"/>
      <c r="F48" s="153"/>
    </row>
    <row r="49" spans="1:6" x14ac:dyDescent="0.3">
      <c r="A49" s="153"/>
      <c r="B49" s="153"/>
      <c r="C49" s="153"/>
      <c r="D49" s="153"/>
      <c r="E49" s="153"/>
      <c r="F49" s="153"/>
    </row>
    <row r="50" spans="1:6" x14ac:dyDescent="0.3">
      <c r="A50" s="153"/>
      <c r="B50" s="153"/>
      <c r="C50" s="153"/>
      <c r="D50" s="153"/>
      <c r="E50" s="153"/>
      <c r="F50" s="153"/>
    </row>
    <row r="51" spans="1:6" x14ac:dyDescent="0.3">
      <c r="A51" s="153"/>
      <c r="B51" s="153"/>
      <c r="C51" s="153"/>
      <c r="D51" s="153"/>
      <c r="E51" s="153"/>
      <c r="F51" s="153"/>
    </row>
    <row r="52" spans="1:6" x14ac:dyDescent="0.3">
      <c r="A52" s="153"/>
      <c r="B52" s="153"/>
      <c r="C52" s="153"/>
      <c r="D52" s="153"/>
      <c r="E52" s="153"/>
      <c r="F52" s="153"/>
    </row>
    <row r="53" spans="1:6" x14ac:dyDescent="0.3">
      <c r="A53" s="153"/>
      <c r="B53" s="153"/>
      <c r="C53" s="153"/>
      <c r="D53" s="153"/>
      <c r="E53" s="153"/>
      <c r="F53" s="153"/>
    </row>
    <row r="54" spans="1:6" x14ac:dyDescent="0.3">
      <c r="A54" s="153"/>
      <c r="B54" s="153"/>
      <c r="C54" s="153"/>
      <c r="D54" s="153"/>
      <c r="E54" s="153"/>
      <c r="F54" s="153"/>
    </row>
    <row r="55" spans="1:6" x14ac:dyDescent="0.3">
      <c r="A55" s="153"/>
      <c r="B55" s="153"/>
      <c r="C55" s="153"/>
      <c r="D55" s="153"/>
      <c r="E55" s="153"/>
      <c r="F55" s="153"/>
    </row>
    <row r="56" spans="1:6" x14ac:dyDescent="0.3">
      <c r="A56" s="153"/>
      <c r="B56" s="153"/>
      <c r="C56" s="153"/>
      <c r="D56" s="153"/>
      <c r="E56" s="153"/>
      <c r="F56" s="153"/>
    </row>
    <row r="57" spans="1:6" x14ac:dyDescent="0.3">
      <c r="A57" s="153"/>
      <c r="B57" s="153"/>
      <c r="C57" s="153"/>
      <c r="D57" s="153"/>
      <c r="E57" s="153"/>
      <c r="F57" s="153"/>
    </row>
    <row r="58" spans="1:6" x14ac:dyDescent="0.3">
      <c r="A58" s="153"/>
      <c r="B58" s="153"/>
      <c r="C58" s="153"/>
      <c r="D58" s="153"/>
      <c r="E58" s="153"/>
      <c r="F58" s="153"/>
    </row>
    <row r="59" spans="1:6" x14ac:dyDescent="0.3">
      <c r="A59" s="153"/>
      <c r="B59" s="153"/>
      <c r="C59" s="153"/>
      <c r="D59" s="153"/>
      <c r="E59" s="153"/>
      <c r="F59" s="153"/>
    </row>
    <row r="60" spans="1:6" x14ac:dyDescent="0.3">
      <c r="A60" s="153"/>
      <c r="B60" s="153"/>
      <c r="C60" s="153"/>
      <c r="D60" s="153"/>
      <c r="E60" s="153"/>
      <c r="F60" s="153"/>
    </row>
    <row r="61" spans="1:6" x14ac:dyDescent="0.3">
      <c r="A61" s="153"/>
      <c r="B61" s="153"/>
      <c r="C61" s="153"/>
      <c r="D61" s="153"/>
      <c r="E61" s="153"/>
      <c r="F61" s="153"/>
    </row>
    <row r="62" spans="1:6" x14ac:dyDescent="0.3">
      <c r="A62" s="153"/>
      <c r="B62" s="153"/>
      <c r="C62" s="153"/>
      <c r="D62" s="153"/>
      <c r="E62" s="153"/>
      <c r="F62" s="153"/>
    </row>
    <row r="63" spans="1:6" x14ac:dyDescent="0.3">
      <c r="A63" s="153"/>
      <c r="B63" s="153"/>
      <c r="C63" s="153"/>
      <c r="D63" s="153"/>
      <c r="E63" s="153"/>
      <c r="F63" s="153"/>
    </row>
    <row r="64" spans="1:6" x14ac:dyDescent="0.3">
      <c r="A64" s="153"/>
      <c r="B64" s="153"/>
      <c r="C64" s="153"/>
      <c r="D64" s="153"/>
      <c r="E64" s="153"/>
      <c r="F64" s="153"/>
    </row>
    <row r="65" spans="1:6" x14ac:dyDescent="0.3">
      <c r="A65" s="153"/>
      <c r="B65" s="153"/>
      <c r="C65" s="153"/>
      <c r="D65" s="153"/>
      <c r="E65" s="153"/>
      <c r="F65" s="153"/>
    </row>
    <row r="66" spans="1:6" x14ac:dyDescent="0.3">
      <c r="A66" s="153"/>
      <c r="B66" s="153"/>
      <c r="C66" s="153"/>
      <c r="D66" s="153"/>
      <c r="E66" s="153"/>
      <c r="F66" s="153"/>
    </row>
    <row r="67" spans="1:6" x14ac:dyDescent="0.3">
      <c r="A67" s="153"/>
      <c r="B67" s="153"/>
      <c r="C67" s="153"/>
      <c r="D67" s="153"/>
      <c r="E67" s="153"/>
      <c r="F67" s="153"/>
    </row>
    <row r="68" spans="1:6" x14ac:dyDescent="0.3">
      <c r="A68" s="153"/>
      <c r="B68" s="153"/>
      <c r="C68" s="153"/>
      <c r="D68" s="153"/>
      <c r="E68" s="153"/>
      <c r="F68" s="153"/>
    </row>
    <row r="69" spans="1:6" x14ac:dyDescent="0.3">
      <c r="A69" s="153"/>
      <c r="B69" s="153"/>
      <c r="C69" s="153"/>
      <c r="D69" s="153"/>
      <c r="E69" s="153"/>
      <c r="F69" s="153"/>
    </row>
    <row r="70" spans="1:6" x14ac:dyDescent="0.3">
      <c r="A70" s="153"/>
      <c r="B70" s="153"/>
      <c r="C70" s="153"/>
      <c r="D70" s="153"/>
      <c r="E70" s="153"/>
      <c r="F70" s="153"/>
    </row>
    <row r="71" spans="1:6" x14ac:dyDescent="0.3">
      <c r="A71" s="153"/>
      <c r="B71" s="153"/>
      <c r="C71" s="153"/>
      <c r="D71" s="153"/>
      <c r="E71" s="153"/>
      <c r="F71" s="153"/>
    </row>
    <row r="72" spans="1:6" x14ac:dyDescent="0.3">
      <c r="A72" s="153"/>
      <c r="B72" s="153"/>
      <c r="C72" s="153"/>
      <c r="D72" s="153"/>
      <c r="E72" s="153"/>
      <c r="F72" s="153"/>
    </row>
    <row r="73" spans="1:6" x14ac:dyDescent="0.3">
      <c r="A73" s="153"/>
      <c r="B73" s="153"/>
      <c r="C73" s="153"/>
      <c r="D73" s="153"/>
      <c r="E73" s="153"/>
      <c r="F73" s="153"/>
    </row>
    <row r="74" spans="1:6" x14ac:dyDescent="0.3">
      <c r="A74" s="153"/>
      <c r="B74" s="153"/>
      <c r="C74" s="153"/>
      <c r="D74" s="153"/>
      <c r="E74" s="153"/>
      <c r="F74" s="153"/>
    </row>
    <row r="75" spans="1:6" x14ac:dyDescent="0.3">
      <c r="A75" s="153"/>
      <c r="B75" s="153"/>
      <c r="C75" s="153"/>
      <c r="D75" s="153"/>
      <c r="E75" s="153"/>
      <c r="F75" s="153"/>
    </row>
    <row r="76" spans="1:6" x14ac:dyDescent="0.3">
      <c r="A76" s="153"/>
      <c r="B76" s="153"/>
      <c r="C76" s="153"/>
      <c r="D76" s="169"/>
      <c r="E76" s="169"/>
      <c r="F76" s="169"/>
    </row>
    <row r="77" spans="1:6" x14ac:dyDescent="0.3">
      <c r="A77" s="169"/>
      <c r="B77" s="169"/>
      <c r="C77" s="169"/>
      <c r="D77" s="169"/>
      <c r="E77" s="169"/>
      <c r="F77" s="169"/>
    </row>
    <row r="78" spans="1:6" x14ac:dyDescent="0.3">
      <c r="A78" s="169"/>
      <c r="B78" s="169"/>
      <c r="C78" s="169"/>
      <c r="D78" s="169"/>
      <c r="E78" s="169"/>
      <c r="F78" s="169"/>
    </row>
    <row r="79" spans="1:6" x14ac:dyDescent="0.3">
      <c r="A79" s="169"/>
      <c r="B79" s="169"/>
      <c r="C79" s="169"/>
      <c r="D79" s="169"/>
      <c r="E79" s="169"/>
      <c r="F79" s="169"/>
    </row>
    <row r="80" spans="1:6" x14ac:dyDescent="0.3">
      <c r="A80" s="169"/>
      <c r="B80" s="169"/>
      <c r="C80" s="169"/>
      <c r="D80" s="169"/>
      <c r="E80" s="169"/>
      <c r="F80" s="169"/>
    </row>
    <row r="81" spans="1:6" x14ac:dyDescent="0.3">
      <c r="A81" s="169"/>
      <c r="B81" s="169"/>
      <c r="C81" s="169"/>
      <c r="D81" s="169"/>
      <c r="E81" s="169"/>
      <c r="F81" s="169"/>
    </row>
    <row r="82" spans="1:6" x14ac:dyDescent="0.3">
      <c r="A82" s="169"/>
      <c r="B82" s="169"/>
      <c r="C82" s="169"/>
      <c r="D82" s="169"/>
      <c r="E82" s="169"/>
      <c r="F82" s="169"/>
    </row>
    <row r="83" spans="1:6" x14ac:dyDescent="0.3">
      <c r="A83" s="169"/>
      <c r="B83" s="169"/>
      <c r="C83" s="169"/>
      <c r="D83" s="169"/>
      <c r="E83" s="169"/>
      <c r="F83" s="169"/>
    </row>
    <row r="84" spans="1:6" x14ac:dyDescent="0.3">
      <c r="A84" s="169"/>
      <c r="B84" s="169"/>
      <c r="C84" s="169"/>
      <c r="D84" s="169"/>
      <c r="E84" s="169"/>
      <c r="F84" s="169"/>
    </row>
    <row r="85" spans="1:6" x14ac:dyDescent="0.3">
      <c r="A85" s="169"/>
      <c r="B85" s="169"/>
      <c r="C85" s="169"/>
      <c r="D85" s="169"/>
      <c r="E85" s="169"/>
      <c r="F85" s="169"/>
    </row>
    <row r="86" spans="1:6" x14ac:dyDescent="0.3">
      <c r="A86" s="169"/>
      <c r="B86" s="169"/>
      <c r="C86" s="169"/>
      <c r="D86" s="169"/>
      <c r="E86" s="169"/>
      <c r="F86" s="169"/>
    </row>
    <row r="87" spans="1:6" x14ac:dyDescent="0.3">
      <c r="A87" s="169"/>
      <c r="B87" s="169"/>
      <c r="C87" s="169"/>
      <c r="D87" s="169"/>
      <c r="E87" s="169"/>
      <c r="F87" s="169"/>
    </row>
    <row r="88" spans="1:6" x14ac:dyDescent="0.3">
      <c r="A88" s="169"/>
      <c r="B88" s="169"/>
      <c r="C88" s="169"/>
      <c r="D88" s="169"/>
      <c r="E88" s="169"/>
      <c r="F88" s="169"/>
    </row>
    <row r="89" spans="1:6" x14ac:dyDescent="0.3">
      <c r="A89" s="169"/>
      <c r="B89" s="169"/>
      <c r="C89" s="169"/>
      <c r="D89" s="169"/>
      <c r="E89" s="169"/>
      <c r="F89" s="169"/>
    </row>
    <row r="90" spans="1:6" x14ac:dyDescent="0.3">
      <c r="A90" s="169"/>
      <c r="B90" s="169"/>
      <c r="C90" s="169"/>
      <c r="D90" s="169"/>
      <c r="E90" s="169"/>
      <c r="F90" s="169"/>
    </row>
    <row r="91" spans="1:6" x14ac:dyDescent="0.3">
      <c r="A91" s="169"/>
      <c r="B91" s="169"/>
      <c r="C91" s="169"/>
      <c r="D91" s="169"/>
      <c r="E91" s="169"/>
      <c r="F91" s="169"/>
    </row>
    <row r="92" spans="1:6" x14ac:dyDescent="0.3">
      <c r="A92" s="169"/>
      <c r="B92" s="169"/>
      <c r="C92" s="169"/>
      <c r="D92" s="169"/>
      <c r="E92" s="169"/>
      <c r="F92" s="169"/>
    </row>
    <row r="93" spans="1:6" x14ac:dyDescent="0.3">
      <c r="A93" s="169"/>
      <c r="B93" s="169"/>
      <c r="C93" s="169"/>
      <c r="D93" s="169"/>
      <c r="E93" s="169"/>
      <c r="F93" s="169"/>
    </row>
    <row r="94" spans="1:6" x14ac:dyDescent="0.3">
      <c r="A94" s="169"/>
      <c r="B94" s="169"/>
      <c r="C94" s="169"/>
      <c r="D94" s="169"/>
      <c r="E94" s="169"/>
      <c r="F94" s="169"/>
    </row>
    <row r="95" spans="1:6" x14ac:dyDescent="0.3">
      <c r="A95" s="169"/>
      <c r="B95" s="169"/>
      <c r="C95" s="169"/>
      <c r="D95" s="169"/>
      <c r="E95" s="169"/>
      <c r="F95" s="169"/>
    </row>
    <row r="96" spans="1:6" x14ac:dyDescent="0.3">
      <c r="A96" s="169"/>
      <c r="B96" s="169"/>
      <c r="C96" s="169"/>
      <c r="D96" s="169"/>
      <c r="E96" s="169"/>
      <c r="F96" s="169"/>
    </row>
    <row r="97" spans="1:6" x14ac:dyDescent="0.3">
      <c r="A97" s="169"/>
      <c r="B97" s="169"/>
      <c r="C97" s="169"/>
      <c r="D97" s="169"/>
      <c r="E97" s="169"/>
      <c r="F97" s="169"/>
    </row>
    <row r="98" spans="1:6" x14ac:dyDescent="0.3">
      <c r="A98" s="169"/>
      <c r="B98" s="169"/>
      <c r="C98" s="169"/>
      <c r="D98" s="169"/>
      <c r="E98" s="169"/>
      <c r="F98" s="169"/>
    </row>
    <row r="99" spans="1:6" x14ac:dyDescent="0.3">
      <c r="A99" s="169"/>
      <c r="B99" s="169"/>
      <c r="C99" s="169"/>
      <c r="D99" s="169"/>
      <c r="E99" s="169"/>
      <c r="F99" s="169"/>
    </row>
    <row r="100" spans="1:6" x14ac:dyDescent="0.3">
      <c r="A100" s="169"/>
      <c r="B100" s="169"/>
      <c r="C100" s="169"/>
      <c r="D100" s="169"/>
      <c r="E100" s="169"/>
      <c r="F100" s="169"/>
    </row>
    <row r="101" spans="1:6" x14ac:dyDescent="0.3">
      <c r="A101" s="169"/>
      <c r="B101" s="169"/>
      <c r="C101" s="169"/>
      <c r="D101" s="169"/>
      <c r="E101" s="169"/>
      <c r="F101" s="169"/>
    </row>
    <row r="102" spans="1:6" x14ac:dyDescent="0.3">
      <c r="A102" s="169"/>
      <c r="B102" s="169"/>
      <c r="C102" s="169"/>
      <c r="D102" s="169"/>
      <c r="E102" s="169"/>
      <c r="F102" s="169"/>
    </row>
    <row r="103" spans="1:6" x14ac:dyDescent="0.3">
      <c r="A103" s="169"/>
      <c r="B103" s="169"/>
      <c r="C103" s="169"/>
      <c r="D103" s="169"/>
      <c r="E103" s="169"/>
      <c r="F103" s="169"/>
    </row>
    <row r="104" spans="1:6" x14ac:dyDescent="0.3">
      <c r="A104" s="169"/>
      <c r="B104" s="169"/>
      <c r="C104" s="169"/>
      <c r="D104" s="169"/>
      <c r="E104" s="169"/>
      <c r="F104" s="169"/>
    </row>
    <row r="105" spans="1:6" x14ac:dyDescent="0.3">
      <c r="A105" s="169"/>
      <c r="B105" s="169"/>
      <c r="C105" s="169"/>
      <c r="D105" s="169"/>
      <c r="E105" s="169"/>
      <c r="F105" s="169"/>
    </row>
    <row r="106" spans="1:6" x14ac:dyDescent="0.3">
      <c r="A106" s="169"/>
      <c r="B106" s="169"/>
      <c r="C106" s="169"/>
      <c r="D106" s="169"/>
      <c r="E106" s="169"/>
      <c r="F106" s="169"/>
    </row>
    <row r="107" spans="1:6" x14ac:dyDescent="0.3">
      <c r="A107" s="169"/>
      <c r="B107" s="169"/>
      <c r="C107" s="169"/>
      <c r="D107" s="169"/>
      <c r="E107" s="169"/>
      <c r="F107" s="169"/>
    </row>
    <row r="108" spans="1:6" x14ac:dyDescent="0.3">
      <c r="A108" s="169"/>
      <c r="B108" s="169"/>
      <c r="C108" s="169"/>
      <c r="D108" s="169"/>
      <c r="E108" s="169"/>
      <c r="F108" s="169"/>
    </row>
    <row r="109" spans="1:6" x14ac:dyDescent="0.3">
      <c r="A109" s="169"/>
      <c r="B109" s="169"/>
      <c r="C109" s="169"/>
      <c r="D109" s="169"/>
      <c r="E109" s="169"/>
      <c r="F109" s="169"/>
    </row>
    <row r="110" spans="1:6" x14ac:dyDescent="0.3">
      <c r="A110" s="169"/>
      <c r="B110" s="169"/>
      <c r="C110" s="169"/>
      <c r="D110" s="169"/>
      <c r="E110" s="169"/>
      <c r="F110" s="169"/>
    </row>
    <row r="111" spans="1:6" x14ac:dyDescent="0.3">
      <c r="A111" s="169"/>
      <c r="B111" s="169"/>
      <c r="C111" s="169"/>
      <c r="D111" s="169"/>
      <c r="E111" s="169"/>
      <c r="F111" s="169"/>
    </row>
    <row r="112" spans="1:6" x14ac:dyDescent="0.3">
      <c r="A112" s="169"/>
      <c r="B112" s="169"/>
      <c r="C112" s="169"/>
      <c r="D112" s="169"/>
      <c r="E112" s="169"/>
      <c r="F112" s="169"/>
    </row>
    <row r="113" spans="1:6" x14ac:dyDescent="0.3">
      <c r="A113" s="169"/>
      <c r="B113" s="169"/>
      <c r="C113" s="169"/>
      <c r="D113" s="169"/>
      <c r="E113" s="169"/>
      <c r="F113" s="169"/>
    </row>
    <row r="114" spans="1:6" x14ac:dyDescent="0.3">
      <c r="A114" s="169"/>
      <c r="B114" s="169"/>
      <c r="C114" s="169"/>
    </row>
    <row r="161" spans="14:14" x14ac:dyDescent="0.3">
      <c r="N161" s="154" t="s">
        <v>9</v>
      </c>
    </row>
    <row r="474" spans="2:2" x14ac:dyDescent="0.3">
      <c r="B474" s="154" t="s">
        <v>10</v>
      </c>
    </row>
    <row r="476" spans="2:2" x14ac:dyDescent="0.3">
      <c r="B476" s="154" t="s">
        <v>11</v>
      </c>
    </row>
  </sheetData>
  <pageMargins left="0.31496062992125984" right="0.31496062992125984" top="0.31496062992125984" bottom="0.31496062992125984" header="0.19685039370078741" footer="0.31496062992125984"/>
  <pageSetup paperSize="9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rgb="FF00B050"/>
  </sheetPr>
  <dimension ref="A1:F42"/>
  <sheetViews>
    <sheetView topLeftCell="A23" zoomScale="150" zoomScaleNormal="150" workbookViewId="0">
      <selection activeCell="B48" sqref="B48"/>
    </sheetView>
  </sheetViews>
  <sheetFormatPr defaultColWidth="9.109375" defaultRowHeight="13.8" x14ac:dyDescent="0.25"/>
  <cols>
    <col min="1" max="1" width="44.6640625" style="159" customWidth="1"/>
    <col min="2" max="2" width="23.88671875" style="173" customWidth="1"/>
    <col min="3" max="3" width="8.5546875" style="159" customWidth="1"/>
    <col min="4" max="4" width="36.109375" style="159" customWidth="1"/>
    <col min="5" max="5" width="16.33203125" style="159" customWidth="1"/>
    <col min="6" max="6" width="15.109375" style="159" customWidth="1"/>
    <col min="7" max="16384" width="9.109375" style="159"/>
  </cols>
  <sheetData>
    <row r="1" spans="1:2" ht="14.4" thickBot="1" x14ac:dyDescent="0.3">
      <c r="A1" s="150" t="s">
        <v>232</v>
      </c>
    </row>
    <row r="2" spans="1:2" x14ac:dyDescent="0.25">
      <c r="A2" s="172"/>
    </row>
    <row r="3" spans="1:2" x14ac:dyDescent="0.25">
      <c r="A3" s="198" t="s">
        <v>275</v>
      </c>
      <c r="B3" s="340">
        <f>'I) Investeringen'!C14</f>
        <v>0</v>
      </c>
    </row>
    <row r="4" spans="1:2" ht="14.4" thickBot="1" x14ac:dyDescent="0.3">
      <c r="A4" s="199" t="s">
        <v>276</v>
      </c>
      <c r="B4" s="340">
        <f>'I) Investeringen'!B40</f>
        <v>0</v>
      </c>
    </row>
    <row r="5" spans="1:2" ht="14.4" thickBot="1" x14ac:dyDescent="0.3">
      <c r="A5" s="203" t="s">
        <v>271</v>
      </c>
      <c r="B5" s="341">
        <f>B3+B4</f>
        <v>0</v>
      </c>
    </row>
    <row r="6" spans="1:2" s="173" customFormat="1" x14ac:dyDescent="0.25">
      <c r="A6" s="201"/>
      <c r="B6" s="200"/>
    </row>
    <row r="7" spans="1:2" x14ac:dyDescent="0.25">
      <c r="A7" s="202"/>
      <c r="B7" s="174"/>
    </row>
    <row r="8" spans="1:2" ht="15" customHeight="1" x14ac:dyDescent="0.25">
      <c r="A8" s="175" t="s">
        <v>122</v>
      </c>
      <c r="B8" s="176" t="s">
        <v>125</v>
      </c>
    </row>
    <row r="9" spans="1:2" ht="15" customHeight="1" x14ac:dyDescent="0.25">
      <c r="A9" s="177" t="s">
        <v>124</v>
      </c>
      <c r="B9" s="342"/>
    </row>
    <row r="10" spans="1:2" x14ac:dyDescent="0.25">
      <c r="A10" s="177" t="s">
        <v>216</v>
      </c>
      <c r="B10" s="343">
        <f>'I) Investeringen'!C13</f>
        <v>0</v>
      </c>
    </row>
    <row r="11" spans="1:2" ht="15" customHeight="1" x14ac:dyDescent="0.25">
      <c r="A11" s="178" t="s">
        <v>278</v>
      </c>
      <c r="B11" s="342"/>
    </row>
    <row r="12" spans="1:2" ht="15" customHeight="1" x14ac:dyDescent="0.25">
      <c r="A12" s="177" t="s">
        <v>279</v>
      </c>
      <c r="B12" s="344"/>
    </row>
    <row r="13" spans="1:2" ht="15" customHeight="1" thickBot="1" x14ac:dyDescent="0.3">
      <c r="A13" s="177" t="s">
        <v>282</v>
      </c>
      <c r="B13" s="344"/>
    </row>
    <row r="14" spans="1:2" ht="30.75" customHeight="1" thickBot="1" x14ac:dyDescent="0.3">
      <c r="A14" s="179" t="s">
        <v>277</v>
      </c>
      <c r="B14" s="345">
        <f>SUM(B9:B13)</f>
        <v>0</v>
      </c>
    </row>
    <row r="15" spans="1:2" ht="15" customHeight="1" x14ac:dyDescent="0.25">
      <c r="A15" s="174" t="s">
        <v>142</v>
      </c>
      <c r="B15" s="159"/>
    </row>
    <row r="16" spans="1:2" ht="15" customHeight="1" x14ac:dyDescent="0.25">
      <c r="A16" s="174"/>
      <c r="B16" s="159"/>
    </row>
    <row r="17" spans="1:6" ht="15" customHeight="1" thickBot="1" x14ac:dyDescent="0.3">
      <c r="A17" s="174"/>
      <c r="B17" s="159"/>
    </row>
    <row r="18" spans="1:6" x14ac:dyDescent="0.25">
      <c r="A18" s="180" t="s">
        <v>270</v>
      </c>
      <c r="B18" s="181"/>
    </row>
    <row r="19" spans="1:6" x14ac:dyDescent="0.25">
      <c r="A19" s="182"/>
      <c r="B19" s="183"/>
    </row>
    <row r="20" spans="1:6" x14ac:dyDescent="0.25">
      <c r="A20" s="184" t="s">
        <v>278</v>
      </c>
      <c r="B20" s="185" t="s">
        <v>259</v>
      </c>
    </row>
    <row r="21" spans="1:6" x14ac:dyDescent="0.25">
      <c r="A21" s="186" t="s">
        <v>126</v>
      </c>
      <c r="B21" s="346">
        <f>B11</f>
        <v>0</v>
      </c>
    </row>
    <row r="22" spans="1:6" x14ac:dyDescent="0.25">
      <c r="A22" s="186" t="s">
        <v>127</v>
      </c>
      <c r="B22" s="187">
        <v>8</v>
      </c>
    </row>
    <row r="23" spans="1:6" x14ac:dyDescent="0.25">
      <c r="A23" s="186" t="s">
        <v>247</v>
      </c>
      <c r="B23" s="188">
        <v>0</v>
      </c>
    </row>
    <row r="24" spans="1:6" x14ac:dyDescent="0.25">
      <c r="A24" s="186" t="s">
        <v>272</v>
      </c>
      <c r="B24" s="346">
        <f>B21/B22+B21*B23</f>
        <v>0</v>
      </c>
    </row>
    <row r="25" spans="1:6" x14ac:dyDescent="0.25">
      <c r="A25" s="186" t="s">
        <v>273</v>
      </c>
      <c r="B25" s="346">
        <f>B24</f>
        <v>0</v>
      </c>
      <c r="F25" s="189"/>
    </row>
    <row r="26" spans="1:6" x14ac:dyDescent="0.25">
      <c r="A26" s="190" t="s">
        <v>327</v>
      </c>
      <c r="B26" s="191"/>
    </row>
    <row r="27" spans="1:6" x14ac:dyDescent="0.25">
      <c r="A27" s="182"/>
      <c r="B27" s="183"/>
      <c r="C27" s="174"/>
    </row>
    <row r="28" spans="1:6" x14ac:dyDescent="0.25">
      <c r="A28" s="192" t="s">
        <v>279</v>
      </c>
      <c r="B28" s="193"/>
    </row>
    <row r="29" spans="1:6" x14ac:dyDescent="0.25">
      <c r="A29" s="186" t="s">
        <v>126</v>
      </c>
      <c r="B29" s="346">
        <f>B12</f>
        <v>0</v>
      </c>
    </row>
    <row r="30" spans="1:6" x14ac:dyDescent="0.25">
      <c r="A30" s="186" t="s">
        <v>127</v>
      </c>
      <c r="B30" s="194"/>
    </row>
    <row r="31" spans="1:6" x14ac:dyDescent="0.25">
      <c r="A31" s="186" t="s">
        <v>128</v>
      </c>
      <c r="B31" s="188"/>
    </row>
    <row r="32" spans="1:6" x14ac:dyDescent="0.25">
      <c r="A32" s="186" t="s">
        <v>272</v>
      </c>
      <c r="B32" s="346" t="e">
        <f>B29*B31+B29/B30</f>
        <v>#DIV/0!</v>
      </c>
    </row>
    <row r="33" spans="1:2" x14ac:dyDescent="0.25">
      <c r="A33" s="186" t="s">
        <v>273</v>
      </c>
      <c r="B33" s="346" t="e">
        <f>B32</f>
        <v>#DIV/0!</v>
      </c>
    </row>
    <row r="34" spans="1:2" x14ac:dyDescent="0.25">
      <c r="A34" s="182"/>
      <c r="B34" s="183"/>
    </row>
    <row r="35" spans="1:2" x14ac:dyDescent="0.25">
      <c r="A35" s="204" t="s">
        <v>282</v>
      </c>
      <c r="B35" s="205" t="s">
        <v>281</v>
      </c>
    </row>
    <row r="36" spans="1:2" x14ac:dyDescent="0.25">
      <c r="A36" s="186" t="s">
        <v>126</v>
      </c>
      <c r="B36" s="346">
        <f>B13</f>
        <v>0</v>
      </c>
    </row>
    <row r="37" spans="1:2" x14ac:dyDescent="0.25">
      <c r="A37" s="186" t="s">
        <v>274</v>
      </c>
      <c r="B37" s="194"/>
    </row>
    <row r="38" spans="1:2" x14ac:dyDescent="0.25">
      <c r="A38" s="186" t="s">
        <v>128</v>
      </c>
      <c r="B38" s="195">
        <v>0.03</v>
      </c>
    </row>
    <row r="39" spans="1:2" x14ac:dyDescent="0.25">
      <c r="A39" s="186" t="s">
        <v>280</v>
      </c>
      <c r="B39" s="346">
        <f>B36*B38</f>
        <v>0</v>
      </c>
    </row>
    <row r="40" spans="1:2" x14ac:dyDescent="0.25">
      <c r="A40" s="186" t="s">
        <v>273</v>
      </c>
      <c r="B40" s="346" t="e">
        <f>B36*B38+B36/B37</f>
        <v>#DIV/0!</v>
      </c>
    </row>
    <row r="41" spans="1:2" x14ac:dyDescent="0.25">
      <c r="A41" s="190" t="s">
        <v>261</v>
      </c>
      <c r="B41" s="183"/>
    </row>
    <row r="42" spans="1:2" ht="14.4" thickBot="1" x14ac:dyDescent="0.3">
      <c r="A42" s="196" t="s">
        <v>260</v>
      </c>
      <c r="B42" s="197"/>
    </row>
  </sheetData>
  <conditionalFormatting sqref="B14">
    <cfRule type="expression" dxfId="8" priority="4">
      <formula>$B$14=$B$5</formula>
    </cfRule>
    <cfRule type="expression" dxfId="7" priority="5">
      <formula>$B$5&lt;$B$14</formula>
    </cfRule>
    <cfRule type="expression" dxfId="6" priority="7">
      <formula>$B$5&gt;$B$14</formula>
    </cfRule>
  </conditionalFormatting>
  <conditionalFormatting sqref="A14">
    <cfRule type="expression" dxfId="5" priority="1">
      <formula>$B$14&lt;$B$5</formula>
    </cfRule>
    <cfRule type="expression" dxfId="4" priority="2">
      <formula>$B$14=$B$5</formula>
    </cfRule>
    <cfRule type="expression" dxfId="3" priority="3">
      <formula>$B$5&lt;$B$14</formula>
    </cfRule>
  </conditionalFormatting>
  <hyperlinks>
    <hyperlink ref="B20" r:id="rId1" xr:uid="{00000000-0004-0000-0200-000000000000}"/>
    <hyperlink ref="B35" r:id="rId2" display="Startlening (PMV)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&amp;R&amp;G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rgb="FF00B050"/>
  </sheetPr>
  <dimension ref="A1:N457"/>
  <sheetViews>
    <sheetView tabSelected="1" zoomScale="160" zoomScaleNormal="160" workbookViewId="0">
      <selection sqref="A1:B1"/>
    </sheetView>
  </sheetViews>
  <sheetFormatPr defaultColWidth="9.109375" defaultRowHeight="13.8" x14ac:dyDescent="0.25"/>
  <cols>
    <col min="1" max="1" width="26.88671875" style="253" customWidth="1"/>
    <col min="2" max="2" width="12.44140625" style="253" customWidth="1"/>
    <col min="3" max="3" width="12" style="253" bestFit="1" customWidth="1"/>
    <col min="4" max="4" width="13.5546875" style="253" bestFit="1" customWidth="1"/>
    <col min="5" max="5" width="14.5546875" style="253" bestFit="1" customWidth="1"/>
    <col min="6" max="6" width="16.109375" style="253" bestFit="1" customWidth="1"/>
    <col min="7" max="7" width="17.6640625" style="253" customWidth="1"/>
    <col min="8" max="8" width="22.109375" style="253" bestFit="1" customWidth="1"/>
    <col min="9" max="9" width="9.109375" style="253" hidden="1" customWidth="1"/>
    <col min="10" max="10" width="16.44140625" style="253" customWidth="1"/>
    <col min="11" max="11" width="17.33203125" style="253" customWidth="1"/>
    <col min="12" max="16384" width="9.109375" style="253"/>
  </cols>
  <sheetData>
    <row r="1" spans="1:11" s="251" customFormat="1" ht="14.4" thickBot="1" x14ac:dyDescent="0.3">
      <c r="A1" s="451" t="s">
        <v>233</v>
      </c>
      <c r="B1" s="452"/>
      <c r="C1" s="250"/>
      <c r="D1" s="250"/>
      <c r="E1" s="250"/>
      <c r="F1" s="250"/>
      <c r="G1" s="250"/>
      <c r="H1" s="250"/>
      <c r="I1" s="250"/>
    </row>
    <row r="2" spans="1:11" x14ac:dyDescent="0.25">
      <c r="A2" s="252"/>
      <c r="B2" s="252"/>
      <c r="C2" s="252"/>
      <c r="D2" s="252"/>
      <c r="E2" s="252"/>
      <c r="F2" s="252"/>
      <c r="G2" s="252"/>
      <c r="H2" s="252"/>
      <c r="I2" s="252"/>
    </row>
    <row r="3" spans="1:11" ht="14.4" thickBot="1" x14ac:dyDescent="0.3">
      <c r="A3" s="254" t="str">
        <f>'I) Investeringen'!A3</f>
        <v>Jaar 1</v>
      </c>
      <c r="B3" s="252"/>
      <c r="C3" s="252"/>
      <c r="D3" s="252"/>
      <c r="E3" s="255"/>
      <c r="F3" s="255"/>
      <c r="G3" s="252"/>
      <c r="H3" s="252"/>
      <c r="I3" s="252"/>
    </row>
    <row r="4" spans="1:11" ht="14.4" thickBot="1" x14ac:dyDescent="0.3">
      <c r="A4" s="252"/>
      <c r="B4" s="252"/>
      <c r="C4" s="252"/>
      <c r="D4" s="252"/>
      <c r="E4" s="256" t="s">
        <v>26</v>
      </c>
      <c r="F4" s="256" t="s">
        <v>27</v>
      </c>
      <c r="H4" s="252"/>
      <c r="I4" s="252"/>
      <c r="J4" s="453" t="s">
        <v>324</v>
      </c>
      <c r="K4" s="454"/>
    </row>
    <row r="5" spans="1:11" s="251" customFormat="1" ht="14.4" thickBot="1" x14ac:dyDescent="0.3">
      <c r="A5" s="257" t="s">
        <v>110</v>
      </c>
      <c r="B5" s="258" t="s">
        <v>28</v>
      </c>
      <c r="C5" s="258" t="s">
        <v>248</v>
      </c>
      <c r="D5" s="259" t="s">
        <v>150</v>
      </c>
      <c r="E5" s="260">
        <f>SUM(E6:E13)</f>
        <v>0</v>
      </c>
      <c r="F5" s="261">
        <f>SUM(F6:F13)</f>
        <v>0</v>
      </c>
      <c r="G5" s="262" t="s">
        <v>149</v>
      </c>
      <c r="H5" s="258" t="s">
        <v>109</v>
      </c>
      <c r="I5" s="250"/>
      <c r="J5" s="425" t="s">
        <v>325</v>
      </c>
      <c r="K5" s="426" t="s">
        <v>326</v>
      </c>
    </row>
    <row r="6" spans="1:11" x14ac:dyDescent="0.25">
      <c r="A6" s="263"/>
      <c r="B6" s="271"/>
      <c r="C6" s="272"/>
      <c r="D6" s="272"/>
      <c r="E6" s="265">
        <f>B6*C6</f>
        <v>0</v>
      </c>
      <c r="F6" s="266">
        <f>B6*D6</f>
        <v>0</v>
      </c>
      <c r="G6" s="267">
        <f>IF(F6=0,0,1-E6/F6)</f>
        <v>0</v>
      </c>
      <c r="H6" s="267">
        <f>IF(F6=0,0,F6/$F$5)</f>
        <v>0</v>
      </c>
      <c r="I6" s="268">
        <f>G6*H6</f>
        <v>0</v>
      </c>
      <c r="J6" s="423">
        <v>0</v>
      </c>
      <c r="K6" s="269">
        <f>IF(J6=0,0,(D6-C6)/J6)</f>
        <v>0</v>
      </c>
    </row>
    <row r="7" spans="1:11" x14ac:dyDescent="0.25">
      <c r="A7" s="263"/>
      <c r="B7" s="271"/>
      <c r="C7" s="272"/>
      <c r="D7" s="272"/>
      <c r="E7" s="269">
        <f t="shared" ref="E7:E9" si="0">B7*C7</f>
        <v>0</v>
      </c>
      <c r="F7" s="270">
        <f t="shared" ref="F7:F8" si="1">B7*D7</f>
        <v>0</v>
      </c>
      <c r="G7" s="267">
        <f t="shared" ref="G7:G13" si="2">IF(F7=0,0,1-E7/F7)</f>
        <v>0</v>
      </c>
      <c r="H7" s="267">
        <f t="shared" ref="H7:H13" si="3">IF(F7=0,0,F7/$F$5)</f>
        <v>0</v>
      </c>
      <c r="I7" s="252">
        <f t="shared" ref="I7:I13" si="4">G7*H7</f>
        <v>0</v>
      </c>
      <c r="J7" s="423">
        <v>0</v>
      </c>
      <c r="K7" s="269">
        <f t="shared" ref="K7:K13" si="5">IF(J7=0,0,(D7-C7)/J7)</f>
        <v>0</v>
      </c>
    </row>
    <row r="8" spans="1:11" x14ac:dyDescent="0.25">
      <c r="A8" s="271"/>
      <c r="B8" s="271"/>
      <c r="C8" s="272"/>
      <c r="D8" s="272"/>
      <c r="E8" s="269">
        <f t="shared" si="0"/>
        <v>0</v>
      </c>
      <c r="F8" s="270">
        <f t="shared" si="1"/>
        <v>0</v>
      </c>
      <c r="G8" s="267">
        <f t="shared" si="2"/>
        <v>0</v>
      </c>
      <c r="H8" s="267">
        <f t="shared" si="3"/>
        <v>0</v>
      </c>
      <c r="I8" s="252">
        <f t="shared" si="4"/>
        <v>0</v>
      </c>
      <c r="J8" s="424">
        <v>0</v>
      </c>
      <c r="K8" s="269">
        <f t="shared" si="5"/>
        <v>0</v>
      </c>
    </row>
    <row r="9" spans="1:11" x14ac:dyDescent="0.25">
      <c r="A9" s="271"/>
      <c r="B9" s="271"/>
      <c r="C9" s="272"/>
      <c r="D9" s="272"/>
      <c r="E9" s="269">
        <f t="shared" si="0"/>
        <v>0</v>
      </c>
      <c r="F9" s="270">
        <f>D9*B9</f>
        <v>0</v>
      </c>
      <c r="G9" s="267">
        <f t="shared" si="2"/>
        <v>0</v>
      </c>
      <c r="H9" s="267">
        <f t="shared" si="3"/>
        <v>0</v>
      </c>
      <c r="I9" s="252">
        <f t="shared" si="4"/>
        <v>0</v>
      </c>
      <c r="J9" s="424">
        <v>0</v>
      </c>
      <c r="K9" s="269">
        <f t="shared" si="5"/>
        <v>0</v>
      </c>
    </row>
    <row r="10" spans="1:11" x14ac:dyDescent="0.25">
      <c r="A10" s="263"/>
      <c r="B10" s="263"/>
      <c r="C10" s="264"/>
      <c r="D10" s="264"/>
      <c r="E10" s="269">
        <f>C10*B10</f>
        <v>0</v>
      </c>
      <c r="F10" s="270">
        <f>D10*B10</f>
        <v>0</v>
      </c>
      <c r="G10" s="267">
        <f t="shared" si="2"/>
        <v>0</v>
      </c>
      <c r="H10" s="267">
        <f t="shared" si="3"/>
        <v>0</v>
      </c>
      <c r="I10" s="252">
        <f t="shared" si="4"/>
        <v>0</v>
      </c>
      <c r="J10" s="423">
        <v>0</v>
      </c>
      <c r="K10" s="269">
        <f t="shared" si="5"/>
        <v>0</v>
      </c>
    </row>
    <row r="11" spans="1:11" x14ac:dyDescent="0.25">
      <c r="A11" s="263"/>
      <c r="B11" s="263"/>
      <c r="C11" s="264"/>
      <c r="D11" s="264"/>
      <c r="E11" s="269">
        <f t="shared" ref="E11:E13" si="6">C11*B11</f>
        <v>0</v>
      </c>
      <c r="F11" s="270">
        <f t="shared" ref="F11:F13" si="7">D11*B11</f>
        <v>0</v>
      </c>
      <c r="G11" s="267">
        <f t="shared" si="2"/>
        <v>0</v>
      </c>
      <c r="H11" s="267">
        <f t="shared" si="3"/>
        <v>0</v>
      </c>
      <c r="I11" s="252">
        <f t="shared" si="4"/>
        <v>0</v>
      </c>
      <c r="J11" s="423">
        <v>0</v>
      </c>
      <c r="K11" s="269">
        <f t="shared" si="5"/>
        <v>0</v>
      </c>
    </row>
    <row r="12" spans="1:11" x14ac:dyDescent="0.25">
      <c r="A12" s="263"/>
      <c r="B12" s="263"/>
      <c r="C12" s="264"/>
      <c r="D12" s="264"/>
      <c r="E12" s="269">
        <f t="shared" si="6"/>
        <v>0</v>
      </c>
      <c r="F12" s="270">
        <f t="shared" si="7"/>
        <v>0</v>
      </c>
      <c r="G12" s="267">
        <f t="shared" si="2"/>
        <v>0</v>
      </c>
      <c r="H12" s="267">
        <f t="shared" si="3"/>
        <v>0</v>
      </c>
      <c r="I12" s="252">
        <f t="shared" si="4"/>
        <v>0</v>
      </c>
      <c r="J12" s="423">
        <v>0</v>
      </c>
      <c r="K12" s="269">
        <f t="shared" si="5"/>
        <v>0</v>
      </c>
    </row>
    <row r="13" spans="1:11" x14ac:dyDescent="0.25">
      <c r="A13" s="263"/>
      <c r="B13" s="263"/>
      <c r="C13" s="264"/>
      <c r="D13" s="264"/>
      <c r="E13" s="269">
        <f t="shared" si="6"/>
        <v>0</v>
      </c>
      <c r="F13" s="270">
        <f t="shared" si="7"/>
        <v>0</v>
      </c>
      <c r="G13" s="267">
        <f t="shared" si="2"/>
        <v>0</v>
      </c>
      <c r="H13" s="267">
        <f t="shared" si="3"/>
        <v>0</v>
      </c>
      <c r="I13" s="252">
        <f t="shared" si="4"/>
        <v>0</v>
      </c>
      <c r="J13" s="423">
        <v>0</v>
      </c>
      <c r="K13" s="269">
        <f t="shared" si="5"/>
        <v>0</v>
      </c>
    </row>
    <row r="14" spans="1:11" x14ac:dyDescent="0.25">
      <c r="A14" s="252"/>
      <c r="B14" s="252"/>
      <c r="C14" s="255" t="s">
        <v>151</v>
      </c>
      <c r="D14" s="252"/>
      <c r="E14" s="252"/>
      <c r="F14" s="252"/>
      <c r="G14" s="252"/>
      <c r="H14" s="252"/>
    </row>
    <row r="15" spans="1:11" x14ac:dyDescent="0.25">
      <c r="A15" s="255"/>
      <c r="B15" s="255"/>
      <c r="C15" s="255"/>
      <c r="D15" s="255"/>
      <c r="E15" s="255"/>
      <c r="F15" s="255"/>
      <c r="G15" s="252"/>
      <c r="H15" s="252"/>
      <c r="I15" s="252"/>
    </row>
    <row r="16" spans="1:11" ht="15" thickBot="1" x14ac:dyDescent="0.35">
      <c r="A16" s="254" t="str">
        <f>'I) Investeringen'!A17</f>
        <v>Jaar 2</v>
      </c>
      <c r="B16" s="273"/>
      <c r="C16" s="273"/>
      <c r="D16" s="273"/>
      <c r="E16" s="252"/>
      <c r="F16" s="252"/>
      <c r="G16" s="252"/>
      <c r="H16" s="252"/>
      <c r="I16" s="252"/>
    </row>
    <row r="17" spans="1:11" ht="14.4" thickBot="1" x14ac:dyDescent="0.3">
      <c r="A17" s="252"/>
      <c r="B17" s="252"/>
      <c r="C17" s="252"/>
      <c r="D17" s="252"/>
      <c r="E17" s="256" t="s">
        <v>26</v>
      </c>
      <c r="F17" s="256" t="s">
        <v>27</v>
      </c>
      <c r="H17" s="252"/>
      <c r="I17" s="252"/>
      <c r="J17" s="453" t="s">
        <v>324</v>
      </c>
      <c r="K17" s="454"/>
    </row>
    <row r="18" spans="1:11" s="251" customFormat="1" ht="14.4" thickBot="1" x14ac:dyDescent="0.3">
      <c r="A18" s="257" t="s">
        <v>110</v>
      </c>
      <c r="B18" s="258" t="s">
        <v>28</v>
      </c>
      <c r="C18" s="258" t="s">
        <v>248</v>
      </c>
      <c r="D18" s="259" t="s">
        <v>150</v>
      </c>
      <c r="E18" s="260">
        <f>SUM(E19:E26)</f>
        <v>0</v>
      </c>
      <c r="F18" s="261">
        <f>SUM(F19:F26)</f>
        <v>0</v>
      </c>
      <c r="G18" s="262" t="s">
        <v>149</v>
      </c>
      <c r="H18" s="258" t="s">
        <v>109</v>
      </c>
      <c r="I18" s="250"/>
      <c r="J18" s="425" t="s">
        <v>325</v>
      </c>
      <c r="K18" s="426" t="s">
        <v>326</v>
      </c>
    </row>
    <row r="19" spans="1:11" x14ac:dyDescent="0.25">
      <c r="A19" s="263"/>
      <c r="B19" s="263"/>
      <c r="C19" s="272"/>
      <c r="D19" s="264"/>
      <c r="E19" s="265">
        <f>B19*C19</f>
        <v>0</v>
      </c>
      <c r="F19" s="266">
        <f>B19*D19</f>
        <v>0</v>
      </c>
      <c r="G19" s="267">
        <f>IF(F19=0,0,1-E19/F19)</f>
        <v>0</v>
      </c>
      <c r="H19" s="267">
        <f>IF(F19=0,0,F19/$F$18)</f>
        <v>0</v>
      </c>
      <c r="I19" s="252">
        <f>G19*H19</f>
        <v>0</v>
      </c>
      <c r="J19" s="423">
        <v>0</v>
      </c>
      <c r="K19" s="269">
        <f>IF(J19=0,0,(D19-C19)/J19)</f>
        <v>0</v>
      </c>
    </row>
    <row r="20" spans="1:11" x14ac:dyDescent="0.25">
      <c r="A20" s="263"/>
      <c r="B20" s="263"/>
      <c r="C20" s="264"/>
      <c r="D20" s="264"/>
      <c r="E20" s="269">
        <f t="shared" ref="E20:E22" si="8">B20*C20</f>
        <v>0</v>
      </c>
      <c r="F20" s="270">
        <f t="shared" ref="F20:F22" si="9">B20*D20</f>
        <v>0</v>
      </c>
      <c r="G20" s="267">
        <f t="shared" ref="G20:G26" si="10">IF(F20=0,0,1-E20/F20)</f>
        <v>0</v>
      </c>
      <c r="H20" s="267">
        <f t="shared" ref="H20:H26" si="11">IF(F20=0,0,F20/$F$18)</f>
        <v>0</v>
      </c>
      <c r="I20" s="252">
        <f t="shared" ref="I20:I26" si="12">G20*H20</f>
        <v>0</v>
      </c>
      <c r="J20" s="423">
        <v>0</v>
      </c>
      <c r="K20" s="269">
        <f t="shared" ref="K20:K26" si="13">IF(J20=0,0,(D20-C20)/J20)</f>
        <v>0</v>
      </c>
    </row>
    <row r="21" spans="1:11" x14ac:dyDescent="0.25">
      <c r="A21" s="271"/>
      <c r="B21" s="271"/>
      <c r="C21" s="264"/>
      <c r="D21" s="272"/>
      <c r="E21" s="269">
        <f t="shared" si="8"/>
        <v>0</v>
      </c>
      <c r="F21" s="270">
        <f t="shared" si="9"/>
        <v>0</v>
      </c>
      <c r="G21" s="267">
        <f t="shared" si="10"/>
        <v>0</v>
      </c>
      <c r="H21" s="267">
        <f t="shared" si="11"/>
        <v>0</v>
      </c>
      <c r="I21" s="252">
        <f t="shared" si="12"/>
        <v>0</v>
      </c>
      <c r="J21" s="424">
        <v>0</v>
      </c>
      <c r="K21" s="269">
        <f t="shared" si="13"/>
        <v>0</v>
      </c>
    </row>
    <row r="22" spans="1:11" x14ac:dyDescent="0.25">
      <c r="A22" s="271"/>
      <c r="B22" s="271"/>
      <c r="C22" s="272"/>
      <c r="D22" s="264"/>
      <c r="E22" s="269">
        <f t="shared" si="8"/>
        <v>0</v>
      </c>
      <c r="F22" s="270">
        <f t="shared" si="9"/>
        <v>0</v>
      </c>
      <c r="G22" s="267">
        <f t="shared" si="10"/>
        <v>0</v>
      </c>
      <c r="H22" s="267">
        <f t="shared" si="11"/>
        <v>0</v>
      </c>
      <c r="I22" s="252">
        <f t="shared" si="12"/>
        <v>0</v>
      </c>
      <c r="J22" s="424">
        <v>0</v>
      </c>
      <c r="K22" s="269">
        <f t="shared" si="13"/>
        <v>0</v>
      </c>
    </row>
    <row r="23" spans="1:11" x14ac:dyDescent="0.25">
      <c r="A23" s="263"/>
      <c r="B23" s="263"/>
      <c r="C23" s="264"/>
      <c r="D23" s="264"/>
      <c r="E23" s="269">
        <f>C23*B23</f>
        <v>0</v>
      </c>
      <c r="F23" s="270">
        <f>D23*B23</f>
        <v>0</v>
      </c>
      <c r="G23" s="267">
        <f t="shared" si="10"/>
        <v>0</v>
      </c>
      <c r="H23" s="267">
        <f t="shared" si="11"/>
        <v>0</v>
      </c>
      <c r="I23" s="252">
        <f t="shared" si="12"/>
        <v>0</v>
      </c>
      <c r="J23" s="423">
        <v>0</v>
      </c>
      <c r="K23" s="269">
        <f t="shared" si="13"/>
        <v>0</v>
      </c>
    </row>
    <row r="24" spans="1:11" x14ac:dyDescent="0.25">
      <c r="A24" s="263"/>
      <c r="B24" s="263"/>
      <c r="C24" s="264"/>
      <c r="D24" s="264"/>
      <c r="E24" s="269">
        <f t="shared" ref="E24:E26" si="14">C24*B24</f>
        <v>0</v>
      </c>
      <c r="F24" s="270">
        <f t="shared" ref="F24:F26" si="15">D24*B24</f>
        <v>0</v>
      </c>
      <c r="G24" s="267">
        <f t="shared" si="10"/>
        <v>0</v>
      </c>
      <c r="H24" s="267">
        <f t="shared" si="11"/>
        <v>0</v>
      </c>
      <c r="I24" s="252">
        <f t="shared" si="12"/>
        <v>0</v>
      </c>
      <c r="J24" s="423">
        <v>0</v>
      </c>
      <c r="K24" s="269">
        <f t="shared" si="13"/>
        <v>0</v>
      </c>
    </row>
    <row r="25" spans="1:11" x14ac:dyDescent="0.25">
      <c r="A25" s="263"/>
      <c r="B25" s="263"/>
      <c r="C25" s="264"/>
      <c r="D25" s="264"/>
      <c r="E25" s="269">
        <f t="shared" si="14"/>
        <v>0</v>
      </c>
      <c r="F25" s="270">
        <f t="shared" si="15"/>
        <v>0</v>
      </c>
      <c r="G25" s="267">
        <f t="shared" si="10"/>
        <v>0</v>
      </c>
      <c r="H25" s="267">
        <f t="shared" si="11"/>
        <v>0</v>
      </c>
      <c r="I25" s="252">
        <f t="shared" si="12"/>
        <v>0</v>
      </c>
      <c r="J25" s="423">
        <v>0</v>
      </c>
      <c r="K25" s="269">
        <f t="shared" si="13"/>
        <v>0</v>
      </c>
    </row>
    <row r="26" spans="1:11" x14ac:dyDescent="0.25">
      <c r="A26" s="263"/>
      <c r="B26" s="263"/>
      <c r="C26" s="264"/>
      <c r="D26" s="264"/>
      <c r="E26" s="269">
        <f t="shared" si="14"/>
        <v>0</v>
      </c>
      <c r="F26" s="270">
        <f t="shared" si="15"/>
        <v>0</v>
      </c>
      <c r="G26" s="267">
        <f t="shared" si="10"/>
        <v>0</v>
      </c>
      <c r="H26" s="267">
        <f t="shared" si="11"/>
        <v>0</v>
      </c>
      <c r="I26" s="252">
        <f t="shared" si="12"/>
        <v>0</v>
      </c>
      <c r="J26" s="423">
        <v>0</v>
      </c>
      <c r="K26" s="269">
        <f t="shared" si="13"/>
        <v>0</v>
      </c>
    </row>
    <row r="27" spans="1:11" x14ac:dyDescent="0.25">
      <c r="A27" s="252"/>
      <c r="B27" s="252"/>
      <c r="C27" s="255" t="s">
        <v>151</v>
      </c>
      <c r="D27" s="252"/>
      <c r="E27" s="252"/>
      <c r="F27" s="252"/>
      <c r="G27" s="252"/>
      <c r="H27" s="252"/>
      <c r="I27" s="252"/>
    </row>
    <row r="28" spans="1:11" x14ac:dyDescent="0.25">
      <c r="A28" s="255"/>
      <c r="B28" s="252"/>
      <c r="C28" s="252"/>
      <c r="D28" s="252"/>
      <c r="E28" s="252"/>
      <c r="F28" s="252"/>
      <c r="G28" s="252"/>
      <c r="H28" s="252"/>
      <c r="I28" s="252"/>
    </row>
    <row r="29" spans="1:11" x14ac:dyDescent="0.25">
      <c r="B29" s="252"/>
      <c r="C29" s="252"/>
      <c r="D29" s="252"/>
      <c r="E29" s="252"/>
      <c r="F29" s="252"/>
      <c r="G29" s="252"/>
      <c r="H29" s="252"/>
      <c r="I29" s="252"/>
    </row>
    <row r="30" spans="1:11" x14ac:dyDescent="0.25">
      <c r="A30" s="252"/>
      <c r="B30" s="252"/>
      <c r="C30" s="252"/>
      <c r="D30" s="252"/>
      <c r="E30" s="252"/>
      <c r="F30" s="252"/>
      <c r="G30" s="252"/>
      <c r="H30" s="252"/>
      <c r="I30" s="252"/>
    </row>
    <row r="31" spans="1:11" x14ac:dyDescent="0.25">
      <c r="A31" s="252"/>
      <c r="B31" s="252"/>
      <c r="C31" s="252"/>
      <c r="D31" s="252"/>
      <c r="E31" s="252"/>
      <c r="F31" s="252"/>
      <c r="G31" s="252"/>
      <c r="H31" s="252"/>
      <c r="I31" s="252"/>
    </row>
    <row r="32" spans="1:11" x14ac:dyDescent="0.25">
      <c r="A32" s="252"/>
      <c r="B32" s="252"/>
      <c r="C32" s="252"/>
      <c r="D32" s="252"/>
      <c r="E32" s="252"/>
      <c r="F32" s="252"/>
      <c r="G32" s="252"/>
      <c r="H32" s="252"/>
      <c r="I32" s="252"/>
    </row>
    <row r="33" spans="1:9" x14ac:dyDescent="0.25">
      <c r="A33" s="252"/>
      <c r="B33" s="252"/>
      <c r="C33" s="252"/>
      <c r="D33" s="252"/>
      <c r="E33" s="252"/>
      <c r="F33" s="252"/>
      <c r="G33" s="252"/>
      <c r="H33" s="252"/>
      <c r="I33" s="252"/>
    </row>
    <row r="34" spans="1:9" x14ac:dyDescent="0.25">
      <c r="A34" s="252"/>
      <c r="B34" s="252"/>
      <c r="C34" s="252"/>
      <c r="D34" s="252"/>
      <c r="E34" s="252"/>
      <c r="F34" s="252"/>
      <c r="G34" s="252"/>
      <c r="H34" s="252"/>
      <c r="I34" s="252"/>
    </row>
    <row r="35" spans="1:9" x14ac:dyDescent="0.25">
      <c r="A35" s="252"/>
      <c r="B35" s="252"/>
      <c r="C35" s="252"/>
      <c r="D35" s="252"/>
      <c r="E35" s="252"/>
      <c r="F35" s="252"/>
      <c r="G35" s="252"/>
      <c r="H35" s="252"/>
      <c r="I35" s="252"/>
    </row>
    <row r="142" spans="14:14" x14ac:dyDescent="0.25">
      <c r="N142" s="253" t="s">
        <v>9</v>
      </c>
    </row>
    <row r="455" spans="2:2" x14ac:dyDescent="0.25">
      <c r="B455" s="253" t="s">
        <v>10</v>
      </c>
    </row>
    <row r="457" spans="2:2" x14ac:dyDescent="0.25">
      <c r="B457" s="253" t="s">
        <v>11</v>
      </c>
    </row>
  </sheetData>
  <mergeCells count="3">
    <mergeCell ref="A1:B1"/>
    <mergeCell ref="J4:K4"/>
    <mergeCell ref="J17:K17"/>
  </mergeCells>
  <pageMargins left="0.31496062992125984" right="0.31496062992125984" top="0.31496062992125984" bottom="0.31496062992125984" header="0.19685039370078741" footer="0.31496062992125984"/>
  <pageSetup paperSize="9" orientation="landscape" r:id="rId1"/>
  <headerFoot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>
    <tabColor rgb="FF00B050"/>
  </sheetPr>
  <dimension ref="A1:K484"/>
  <sheetViews>
    <sheetView topLeftCell="A63" zoomScale="160" zoomScaleNormal="160" workbookViewId="0">
      <selection activeCell="B86" sqref="B86"/>
    </sheetView>
  </sheetViews>
  <sheetFormatPr defaultColWidth="9.109375" defaultRowHeight="13.8" x14ac:dyDescent="0.25"/>
  <cols>
    <col min="1" max="1" width="47.88671875" style="222" customWidth="1"/>
    <col min="2" max="2" width="16.109375" style="249" customWidth="1"/>
    <col min="3" max="3" width="16" style="248" customWidth="1"/>
    <col min="4" max="4" width="12.88671875" style="248" hidden="1" customWidth="1"/>
    <col min="5" max="5" width="9.109375" style="222" hidden="1" customWidth="1"/>
    <col min="6" max="16384" width="9.109375" style="222"/>
  </cols>
  <sheetData>
    <row r="1" spans="1:4" s="218" customFormat="1" ht="16.2" thickBot="1" x14ac:dyDescent="0.35">
      <c r="A1" s="215" t="s">
        <v>230</v>
      </c>
      <c r="B1" s="216"/>
      <c r="C1" s="217"/>
      <c r="D1" s="217"/>
    </row>
    <row r="2" spans="1:4" ht="14.4" thickBot="1" x14ac:dyDescent="0.3">
      <c r="A2" s="219"/>
      <c r="B2" s="220"/>
      <c r="C2" s="221"/>
      <c r="D2" s="221"/>
    </row>
    <row r="3" spans="1:4" x14ac:dyDescent="0.25">
      <c r="A3" s="223"/>
      <c r="B3" s="224" t="str">
        <f>'I) Investeringen'!A3</f>
        <v>Jaar 1</v>
      </c>
      <c r="C3" s="224" t="str">
        <f>'I) Investeringen'!A17</f>
        <v>Jaar 2</v>
      </c>
      <c r="D3" s="225"/>
    </row>
    <row r="4" spans="1:4" x14ac:dyDescent="0.25">
      <c r="A4" s="415" t="s">
        <v>29</v>
      </c>
      <c r="B4" s="347">
        <f>B6+B53+B61+B63+B71</f>
        <v>2792.2</v>
      </c>
      <c r="C4" s="347">
        <f>C6+C53+C61+C63+C71</f>
        <v>2792.2</v>
      </c>
      <c r="D4" s="225"/>
    </row>
    <row r="5" spans="1:4" x14ac:dyDescent="0.25">
      <c r="B5" s="226">
        <f>B7+B10+B16+B27+B34+B39+B53+B61+B63+B71</f>
        <v>0</v>
      </c>
      <c r="C5" s="226">
        <f>C7+C10+C16+C27+C34+C39+C53+C61+C63+C71</f>
        <v>0</v>
      </c>
      <c r="D5" s="227"/>
    </row>
    <row r="6" spans="1:4" x14ac:dyDescent="0.25">
      <c r="A6" s="415" t="s">
        <v>285</v>
      </c>
      <c r="B6" s="348">
        <f>B7+B10+B16+B27+B34+B39+B49+B51</f>
        <v>2792.2</v>
      </c>
      <c r="C6" s="348">
        <f>C7+C10+C16+C27+C34+C39+C49+C51</f>
        <v>2792.2</v>
      </c>
      <c r="D6" s="227"/>
    </row>
    <row r="7" spans="1:4" s="218" customFormat="1" x14ac:dyDescent="0.25">
      <c r="A7" s="228" t="s">
        <v>31</v>
      </c>
      <c r="B7" s="349">
        <f>SUM(B8:B9)</f>
        <v>0</v>
      </c>
      <c r="C7" s="350">
        <f>SUM(C8:C9)</f>
        <v>0</v>
      </c>
      <c r="D7" s="229"/>
    </row>
    <row r="8" spans="1:4" x14ac:dyDescent="0.25">
      <c r="A8" s="230" t="s">
        <v>32</v>
      </c>
      <c r="B8" s="351"/>
      <c r="C8" s="352"/>
      <c r="D8" s="231"/>
    </row>
    <row r="9" spans="1:4" x14ac:dyDescent="0.25">
      <c r="A9" s="230" t="s">
        <v>33</v>
      </c>
      <c r="B9" s="351"/>
      <c r="C9" s="352"/>
      <c r="D9" s="231"/>
    </row>
    <row r="10" spans="1:4" s="218" customFormat="1" x14ac:dyDescent="0.25">
      <c r="A10" s="228" t="s">
        <v>34</v>
      </c>
      <c r="B10" s="353">
        <f>SUM(B11:B15)</f>
        <v>0</v>
      </c>
      <c r="C10" s="354">
        <f>SUM(C11:C15)</f>
        <v>0</v>
      </c>
      <c r="D10" s="232"/>
    </row>
    <row r="11" spans="1:4" x14ac:dyDescent="0.25">
      <c r="A11" s="230" t="s">
        <v>35</v>
      </c>
      <c r="B11" s="351"/>
      <c r="C11" s="352"/>
      <c r="D11" s="231"/>
    </row>
    <row r="12" spans="1:4" x14ac:dyDescent="0.25">
      <c r="A12" s="230" t="s">
        <v>36</v>
      </c>
      <c r="B12" s="351"/>
      <c r="C12" s="352"/>
      <c r="D12" s="231"/>
    </row>
    <row r="13" spans="1:4" x14ac:dyDescent="0.25">
      <c r="A13" s="230" t="s">
        <v>37</v>
      </c>
      <c r="B13" s="351"/>
      <c r="C13" s="352"/>
      <c r="D13" s="231"/>
    </row>
    <row r="14" spans="1:4" x14ac:dyDescent="0.25">
      <c r="A14" s="230" t="s">
        <v>38</v>
      </c>
      <c r="B14" s="351"/>
      <c r="C14" s="352"/>
      <c r="D14" s="231"/>
    </row>
    <row r="15" spans="1:4" x14ac:dyDescent="0.25">
      <c r="A15" s="230" t="s">
        <v>39</v>
      </c>
      <c r="B15" s="351"/>
      <c r="C15" s="352"/>
      <c r="D15" s="231"/>
    </row>
    <row r="16" spans="1:4" s="218" customFormat="1" x14ac:dyDescent="0.25">
      <c r="A16" s="228" t="s">
        <v>40</v>
      </c>
      <c r="B16" s="353">
        <f>SUM(B17:B26)</f>
        <v>0</v>
      </c>
      <c r="C16" s="354">
        <f>SUM(C17:C26)</f>
        <v>0</v>
      </c>
      <c r="D16" s="232"/>
    </row>
    <row r="17" spans="1:4" x14ac:dyDescent="0.25">
      <c r="A17" s="230" t="s">
        <v>225</v>
      </c>
      <c r="B17" s="351"/>
      <c r="C17" s="352"/>
      <c r="D17" s="231"/>
    </row>
    <row r="18" spans="1:4" x14ac:dyDescent="0.25">
      <c r="A18" s="230" t="s">
        <v>336</v>
      </c>
      <c r="B18" s="351"/>
      <c r="C18" s="352"/>
      <c r="D18" s="231"/>
    </row>
    <row r="19" spans="1:4" x14ac:dyDescent="0.25">
      <c r="A19" s="230" t="s">
        <v>41</v>
      </c>
      <c r="B19" s="351"/>
      <c r="C19" s="352"/>
      <c r="D19" s="231"/>
    </row>
    <row r="20" spans="1:4" x14ac:dyDescent="0.25">
      <c r="A20" s="230" t="s">
        <v>42</v>
      </c>
      <c r="B20" s="351"/>
      <c r="C20" s="352"/>
      <c r="D20" s="231"/>
    </row>
    <row r="21" spans="1:4" x14ac:dyDescent="0.25">
      <c r="A21" s="230" t="s">
        <v>43</v>
      </c>
      <c r="B21" s="351"/>
      <c r="C21" s="352"/>
      <c r="D21" s="231"/>
    </row>
    <row r="22" spans="1:4" x14ac:dyDescent="0.25">
      <c r="A22" s="230" t="s">
        <v>44</v>
      </c>
      <c r="B22" s="351"/>
      <c r="C22" s="352"/>
      <c r="D22" s="231"/>
    </row>
    <row r="23" spans="1:4" x14ac:dyDescent="0.25">
      <c r="A23" s="230" t="s">
        <v>45</v>
      </c>
      <c r="B23" s="351"/>
      <c r="C23" s="352"/>
      <c r="D23" s="231"/>
    </row>
    <row r="24" spans="1:4" x14ac:dyDescent="0.25">
      <c r="A24" s="230" t="s">
        <v>46</v>
      </c>
      <c r="B24" s="351"/>
      <c r="C24" s="352"/>
      <c r="D24" s="231"/>
    </row>
    <row r="25" spans="1:4" x14ac:dyDescent="0.25">
      <c r="A25" s="230" t="s">
        <v>47</v>
      </c>
      <c r="B25" s="351"/>
      <c r="C25" s="352"/>
      <c r="D25" s="231"/>
    </row>
    <row r="26" spans="1:4" x14ac:dyDescent="0.25">
      <c r="A26" s="230" t="s">
        <v>249</v>
      </c>
      <c r="B26" s="351"/>
      <c r="C26" s="352"/>
      <c r="D26" s="231"/>
    </row>
    <row r="27" spans="1:4" s="218" customFormat="1" x14ac:dyDescent="0.25">
      <c r="A27" s="228" t="s">
        <v>48</v>
      </c>
      <c r="B27" s="353">
        <f>SUM(B28:B33)</f>
        <v>0</v>
      </c>
      <c r="C27" s="354">
        <f>SUM(C28:C33)</f>
        <v>0</v>
      </c>
      <c r="D27" s="232"/>
    </row>
    <row r="28" spans="1:4" x14ac:dyDescent="0.25">
      <c r="A28" s="230" t="s">
        <v>49</v>
      </c>
      <c r="B28" s="351"/>
      <c r="C28" s="352"/>
      <c r="D28" s="231"/>
    </row>
    <row r="29" spans="1:4" x14ac:dyDescent="0.25">
      <c r="A29" s="230" t="s">
        <v>50</v>
      </c>
      <c r="B29" s="351"/>
      <c r="C29" s="352"/>
      <c r="D29" s="231"/>
    </row>
    <row r="30" spans="1:4" x14ac:dyDescent="0.25">
      <c r="A30" s="230" t="s">
        <v>51</v>
      </c>
      <c r="B30" s="351"/>
      <c r="C30" s="352"/>
      <c r="D30" s="231"/>
    </row>
    <row r="31" spans="1:4" x14ac:dyDescent="0.25">
      <c r="A31" s="230" t="s">
        <v>240</v>
      </c>
      <c r="B31" s="351"/>
      <c r="C31" s="352"/>
      <c r="D31" s="231"/>
    </row>
    <row r="32" spans="1:4" x14ac:dyDescent="0.25">
      <c r="A32" s="230" t="s">
        <v>239</v>
      </c>
      <c r="B32" s="351"/>
      <c r="C32" s="352"/>
      <c r="D32" s="231"/>
    </row>
    <row r="33" spans="1:4" x14ac:dyDescent="0.25">
      <c r="A33" s="230" t="s">
        <v>238</v>
      </c>
      <c r="B33" s="351"/>
      <c r="C33" s="352"/>
      <c r="D33" s="231"/>
    </row>
    <row r="34" spans="1:4" s="218" customFormat="1" x14ac:dyDescent="0.25">
      <c r="A34" s="228" t="s">
        <v>52</v>
      </c>
      <c r="B34" s="353">
        <f>SUM(B35:B38)</f>
        <v>0</v>
      </c>
      <c r="C34" s="354">
        <f>SUM(C35:C38)</f>
        <v>0</v>
      </c>
      <c r="D34" s="232"/>
    </row>
    <row r="35" spans="1:4" x14ac:dyDescent="0.25">
      <c r="A35" s="230" t="s">
        <v>53</v>
      </c>
      <c r="B35" s="355"/>
      <c r="C35" s="233"/>
      <c r="D35" s="231"/>
    </row>
    <row r="36" spans="1:4" x14ac:dyDescent="0.25">
      <c r="A36" s="230" t="s">
        <v>54</v>
      </c>
      <c r="B36" s="351"/>
      <c r="C36" s="352"/>
      <c r="D36" s="231"/>
    </row>
    <row r="37" spans="1:4" x14ac:dyDescent="0.25">
      <c r="A37" s="230" t="s">
        <v>55</v>
      </c>
      <c r="B37" s="351"/>
      <c r="C37" s="352"/>
      <c r="D37" s="231"/>
    </row>
    <row r="38" spans="1:4" x14ac:dyDescent="0.25">
      <c r="A38" s="230" t="s">
        <v>147</v>
      </c>
      <c r="B38" s="351"/>
      <c r="C38" s="352"/>
      <c r="D38" s="231"/>
    </row>
    <row r="39" spans="1:4" s="218" customFormat="1" x14ac:dyDescent="0.25">
      <c r="A39" s="228" t="s">
        <v>56</v>
      </c>
      <c r="B39" s="353">
        <f>SUM(B40:B48)</f>
        <v>0</v>
      </c>
      <c r="C39" s="354">
        <f>SUM(C40:C48)</f>
        <v>0</v>
      </c>
      <c r="D39" s="232"/>
    </row>
    <row r="40" spans="1:4" x14ac:dyDescent="0.25">
      <c r="A40" s="230" t="s">
        <v>57</v>
      </c>
      <c r="B40" s="351"/>
      <c r="C40" s="352"/>
      <c r="D40" s="231"/>
    </row>
    <row r="41" spans="1:4" x14ac:dyDescent="0.25">
      <c r="A41" s="230" t="s">
        <v>58</v>
      </c>
      <c r="B41" s="351"/>
      <c r="C41" s="352"/>
      <c r="D41" s="231"/>
    </row>
    <row r="42" spans="1:4" x14ac:dyDescent="0.25">
      <c r="A42" s="230" t="s">
        <v>337</v>
      </c>
      <c r="B42" s="351"/>
      <c r="C42" s="352"/>
      <c r="D42" s="231"/>
    </row>
    <row r="43" spans="1:4" x14ac:dyDescent="0.25">
      <c r="A43" s="230" t="s">
        <v>322</v>
      </c>
      <c r="B43" s="351"/>
      <c r="C43" s="352"/>
      <c r="D43" s="231"/>
    </row>
    <row r="44" spans="1:4" x14ac:dyDescent="0.25">
      <c r="A44" s="230" t="s">
        <v>60</v>
      </c>
      <c r="B44" s="351"/>
      <c r="C44" s="352"/>
      <c r="D44" s="231"/>
    </row>
    <row r="45" spans="1:4" x14ac:dyDescent="0.25">
      <c r="A45" s="230" t="s">
        <v>61</v>
      </c>
      <c r="B45" s="351"/>
      <c r="C45" s="352"/>
      <c r="D45" s="231"/>
    </row>
    <row r="46" spans="1:4" x14ac:dyDescent="0.25">
      <c r="A46" s="230" t="s">
        <v>62</v>
      </c>
      <c r="B46" s="351"/>
      <c r="C46" s="352"/>
      <c r="D46" s="231"/>
    </row>
    <row r="47" spans="1:4" x14ac:dyDescent="0.25">
      <c r="A47" s="230" t="s">
        <v>63</v>
      </c>
      <c r="B47" s="351"/>
      <c r="C47" s="352"/>
      <c r="D47" s="231"/>
    </row>
    <row r="48" spans="1:4" x14ac:dyDescent="0.25">
      <c r="A48" s="230" t="s">
        <v>323</v>
      </c>
      <c r="B48" s="351"/>
      <c r="C48" s="352"/>
      <c r="D48" s="231"/>
    </row>
    <row r="49" spans="1:6" x14ac:dyDescent="0.25">
      <c r="A49" s="228" t="s">
        <v>65</v>
      </c>
      <c r="B49" s="356">
        <f>IF((('VI) Resultatenrekening'!B9-'IV) Vaste kosten'!B5)*20.5%)&gt;698.05*4,('VI) Resultatenrekening'!B9-'IV) Vaste kosten'!B5)*20.5%,698.05*4)</f>
        <v>2792.2</v>
      </c>
      <c r="C49" s="356">
        <f>IF(('VI) Resultatenrekening'!C9-'IV) Vaste kosten'!C5)*20.5%&gt;698.05*4,('VI) Resultatenrekening'!C9-'IV) Vaste kosten'!C5)*20.5%,698.05*4)</f>
        <v>2792.2</v>
      </c>
      <c r="D49" s="420" t="s">
        <v>309</v>
      </c>
      <c r="F49" s="234"/>
    </row>
    <row r="50" spans="1:6" x14ac:dyDescent="0.25">
      <c r="A50" s="230" t="s">
        <v>308</v>
      </c>
      <c r="B50" s="242"/>
      <c r="C50" s="242"/>
      <c r="D50" s="420" t="s">
        <v>310</v>
      </c>
      <c r="F50" s="234"/>
    </row>
    <row r="51" spans="1:6" x14ac:dyDescent="0.25">
      <c r="A51" s="230" t="s">
        <v>316</v>
      </c>
      <c r="B51" s="242"/>
      <c r="C51" s="242"/>
      <c r="D51" s="421" t="s">
        <v>311</v>
      </c>
    </row>
    <row r="52" spans="1:6" customFormat="1" ht="14.4" x14ac:dyDescent="0.3">
      <c r="A52" s="230"/>
      <c r="B52" s="236"/>
      <c r="C52" s="237"/>
      <c r="D52" s="420" t="s">
        <v>312</v>
      </c>
      <c r="E52" s="222"/>
    </row>
    <row r="53" spans="1:6" s="218" customFormat="1" x14ac:dyDescent="0.25">
      <c r="A53" s="415" t="s">
        <v>286</v>
      </c>
      <c r="B53" s="348">
        <f>SUM(B54:B59)</f>
        <v>0</v>
      </c>
      <c r="C53" s="348">
        <f>SUM(C54:C59)</f>
        <v>0</v>
      </c>
      <c r="D53" s="420" t="s">
        <v>313</v>
      </c>
    </row>
    <row r="54" spans="1:6" x14ac:dyDescent="0.25">
      <c r="A54" s="230" t="s">
        <v>67</v>
      </c>
      <c r="B54" s="351"/>
      <c r="C54" s="352"/>
      <c r="D54" s="420" t="s">
        <v>315</v>
      </c>
    </row>
    <row r="55" spans="1:6" x14ac:dyDescent="0.25">
      <c r="A55" s="230" t="s">
        <v>68</v>
      </c>
      <c r="B55" s="351"/>
      <c r="C55" s="352"/>
      <c r="D55" s="420" t="s">
        <v>314</v>
      </c>
    </row>
    <row r="56" spans="1:6" x14ac:dyDescent="0.25">
      <c r="A56" s="230" t="s">
        <v>69</v>
      </c>
      <c r="B56" s="351"/>
      <c r="C56" s="352"/>
      <c r="D56" s="420" t="s">
        <v>338</v>
      </c>
    </row>
    <row r="57" spans="1:6" x14ac:dyDescent="0.25">
      <c r="A57" s="230" t="s">
        <v>70</v>
      </c>
      <c r="B57" s="351"/>
      <c r="C57" s="352"/>
      <c r="D57" s="231"/>
    </row>
    <row r="58" spans="1:6" x14ac:dyDescent="0.25">
      <c r="A58" s="230" t="s">
        <v>71</v>
      </c>
      <c r="B58" s="351"/>
      <c r="C58" s="352"/>
      <c r="D58" s="231"/>
    </row>
    <row r="59" spans="1:6" x14ac:dyDescent="0.25">
      <c r="A59" s="230" t="s">
        <v>72</v>
      </c>
      <c r="B59" s="351"/>
      <c r="C59" s="352"/>
      <c r="D59" s="231"/>
    </row>
    <row r="60" spans="1:6" x14ac:dyDescent="0.25">
      <c r="A60" s="230"/>
      <c r="B60" s="236"/>
      <c r="C60" s="237"/>
      <c r="D60" s="231"/>
    </row>
    <row r="61" spans="1:6" x14ac:dyDescent="0.25">
      <c r="A61" s="415" t="s">
        <v>287</v>
      </c>
      <c r="B61" s="347">
        <f>'I) Investeringen'!F14</f>
        <v>0</v>
      </c>
      <c r="C61" s="347">
        <f>'I) Investeringen'!H28</f>
        <v>0</v>
      </c>
      <c r="D61" s="231"/>
    </row>
    <row r="62" spans="1:6" x14ac:dyDescent="0.25">
      <c r="A62" s="239"/>
      <c r="B62" s="240"/>
      <c r="C62" s="241"/>
      <c r="D62" s="238"/>
    </row>
    <row r="63" spans="1:6" s="218" customFormat="1" x14ac:dyDescent="0.25">
      <c r="A63" s="415" t="s">
        <v>118</v>
      </c>
      <c r="B63" s="347">
        <f>SUM(B65:B69)</f>
        <v>0</v>
      </c>
      <c r="C63" s="347">
        <f>SUM(C65:C69)</f>
        <v>0</v>
      </c>
      <c r="D63" s="235"/>
    </row>
    <row r="64" spans="1:6" s="218" customFormat="1" x14ac:dyDescent="0.25">
      <c r="A64" s="230" t="s">
        <v>330</v>
      </c>
      <c r="B64" s="351"/>
      <c r="C64" s="352"/>
      <c r="D64" s="231" t="s">
        <v>332</v>
      </c>
      <c r="E64" s="222">
        <v>132.6</v>
      </c>
    </row>
    <row r="65" spans="1:5" x14ac:dyDescent="0.25">
      <c r="A65" s="230" t="s">
        <v>75</v>
      </c>
      <c r="B65" s="355" t="b">
        <f>IF(B64="Oost-Vlaanderen",E64,IF(B64="West-Vlaanderen",E65,IF(B64="Antwerpen",E66,IF(B64="Limburg",E67,IF(B64="Vlaams-Brabant",E68)))))</f>
        <v>0</v>
      </c>
      <c r="C65" s="355" t="b">
        <f>IF(C64="Oost-Vlaanderen",E64,IF(C64="West-Vlaanderen",E65,IF(C64="Antwerpen",E66,IF(C64="Limburg",E67,IF(C64="Vlaams-Brabant",E68)))))</f>
        <v>0</v>
      </c>
      <c r="D65" s="231" t="s">
        <v>333</v>
      </c>
      <c r="E65" s="222">
        <v>107</v>
      </c>
    </row>
    <row r="66" spans="1:5" x14ac:dyDescent="0.25">
      <c r="A66" s="230" t="s">
        <v>73</v>
      </c>
      <c r="B66" s="351"/>
      <c r="C66" s="352"/>
      <c r="D66" s="231" t="s">
        <v>334</v>
      </c>
      <c r="E66" s="222">
        <v>98</v>
      </c>
    </row>
    <row r="67" spans="1:5" x14ac:dyDescent="0.25">
      <c r="A67" s="230" t="s">
        <v>74</v>
      </c>
      <c r="B67" s="351"/>
      <c r="C67" s="352"/>
      <c r="D67" s="231" t="s">
        <v>331</v>
      </c>
      <c r="E67" s="222">
        <v>62</v>
      </c>
    </row>
    <row r="68" spans="1:5" x14ac:dyDescent="0.25">
      <c r="A68" s="230" t="s">
        <v>76</v>
      </c>
      <c r="B68" s="351"/>
      <c r="C68" s="352"/>
      <c r="D68" s="231" t="s">
        <v>335</v>
      </c>
      <c r="E68" s="222">
        <v>0</v>
      </c>
    </row>
    <row r="69" spans="1:5" x14ac:dyDescent="0.25">
      <c r="A69" s="230" t="s">
        <v>72</v>
      </c>
      <c r="B69" s="357"/>
      <c r="C69" s="358"/>
      <c r="D69" s="231"/>
    </row>
    <row r="70" spans="1:5" x14ac:dyDescent="0.25">
      <c r="A70" s="243"/>
      <c r="B70" s="244"/>
      <c r="C70" s="245"/>
      <c r="D70" s="231"/>
    </row>
    <row r="71" spans="1:5" x14ac:dyDescent="0.25">
      <c r="A71" s="415" t="s">
        <v>288</v>
      </c>
      <c r="B71" s="359">
        <f>SUM(B72:B74)</f>
        <v>0</v>
      </c>
      <c r="C71" s="347">
        <f>SUM(C72:C74)</f>
        <v>0</v>
      </c>
      <c r="D71" s="231"/>
    </row>
    <row r="72" spans="1:5" x14ac:dyDescent="0.25">
      <c r="A72" s="230" t="s">
        <v>134</v>
      </c>
      <c r="B72" s="355">
        <f>'II) Financiering'!B21*'II) Financiering'!B23+'II) Financiering'!B29*'II) Financiering'!B31+'II) Financiering'!B36*'II) Financiering'!B38</f>
        <v>0</v>
      </c>
      <c r="C72" s="360">
        <f>B72</f>
        <v>0</v>
      </c>
      <c r="D72" s="232"/>
    </row>
    <row r="73" spans="1:5" x14ac:dyDescent="0.25">
      <c r="A73" s="230" t="s">
        <v>78</v>
      </c>
      <c r="B73" s="351"/>
      <c r="C73" s="352"/>
      <c r="D73" s="231"/>
    </row>
    <row r="74" spans="1:5" ht="14.4" thickBot="1" x14ac:dyDescent="0.3">
      <c r="A74" s="246" t="s">
        <v>72</v>
      </c>
      <c r="B74" s="357"/>
      <c r="C74" s="358"/>
      <c r="D74" s="231"/>
    </row>
    <row r="75" spans="1:5" x14ac:dyDescent="0.25">
      <c r="A75" s="455" t="s">
        <v>100</v>
      </c>
      <c r="B75" s="456"/>
      <c r="C75" s="457"/>
      <c r="D75" s="231"/>
    </row>
    <row r="76" spans="1:5" x14ac:dyDescent="0.25">
      <c r="A76" s="458"/>
      <c r="B76" s="459"/>
      <c r="C76" s="460"/>
      <c r="D76" s="222"/>
    </row>
    <row r="77" spans="1:5" x14ac:dyDescent="0.25">
      <c r="A77" s="458"/>
      <c r="B77" s="459"/>
      <c r="C77" s="460"/>
      <c r="D77" s="222"/>
    </row>
    <row r="78" spans="1:5" x14ac:dyDescent="0.25">
      <c r="A78" s="458"/>
      <c r="B78" s="459"/>
      <c r="C78" s="460"/>
      <c r="D78" s="222"/>
    </row>
    <row r="79" spans="1:5" x14ac:dyDescent="0.25">
      <c r="A79" s="458"/>
      <c r="B79" s="459"/>
      <c r="C79" s="460"/>
      <c r="D79" s="222"/>
    </row>
    <row r="80" spans="1:5" x14ac:dyDescent="0.25">
      <c r="A80" s="458"/>
      <c r="B80" s="459"/>
      <c r="C80" s="460"/>
      <c r="D80" s="222"/>
    </row>
    <row r="81" spans="1:4" ht="14.4" thickBot="1" x14ac:dyDescent="0.3">
      <c r="A81" s="461"/>
      <c r="B81" s="462"/>
      <c r="C81" s="463"/>
      <c r="D81" s="222"/>
    </row>
    <row r="82" spans="1:4" x14ac:dyDescent="0.25">
      <c r="B82" s="247"/>
      <c r="D82" s="222"/>
    </row>
    <row r="83" spans="1:4" x14ac:dyDescent="0.25">
      <c r="B83" s="247"/>
    </row>
    <row r="84" spans="1:4" x14ac:dyDescent="0.25">
      <c r="B84" s="247"/>
    </row>
    <row r="85" spans="1:4" x14ac:dyDescent="0.25">
      <c r="B85" s="247"/>
      <c r="C85" s="222"/>
    </row>
    <row r="86" spans="1:4" x14ac:dyDescent="0.25">
      <c r="B86" s="247"/>
      <c r="C86" s="222"/>
      <c r="D86" s="222"/>
    </row>
    <row r="87" spans="1:4" x14ac:dyDescent="0.25">
      <c r="B87" s="247"/>
      <c r="C87" s="222"/>
      <c r="D87" s="222"/>
    </row>
    <row r="88" spans="1:4" x14ac:dyDescent="0.25">
      <c r="B88" s="247"/>
      <c r="C88" s="222"/>
      <c r="D88" s="222"/>
    </row>
    <row r="89" spans="1:4" x14ac:dyDescent="0.25">
      <c r="B89" s="247"/>
      <c r="C89" s="222"/>
      <c r="D89" s="222"/>
    </row>
    <row r="90" spans="1:4" x14ac:dyDescent="0.25">
      <c r="B90" s="247"/>
      <c r="C90" s="222"/>
      <c r="D90" s="222"/>
    </row>
    <row r="91" spans="1:4" x14ac:dyDescent="0.25">
      <c r="B91" s="247"/>
      <c r="C91" s="222"/>
      <c r="D91" s="222"/>
    </row>
    <row r="92" spans="1:4" x14ac:dyDescent="0.25">
      <c r="B92" s="247"/>
      <c r="C92" s="222"/>
      <c r="D92" s="222"/>
    </row>
    <row r="93" spans="1:4" x14ac:dyDescent="0.25">
      <c r="B93" s="247"/>
      <c r="C93" s="222"/>
      <c r="D93" s="222"/>
    </row>
    <row r="94" spans="1:4" x14ac:dyDescent="0.25">
      <c r="B94" s="247"/>
      <c r="C94" s="222"/>
      <c r="D94" s="222"/>
    </row>
    <row r="95" spans="1:4" x14ac:dyDescent="0.25">
      <c r="B95" s="247"/>
      <c r="C95" s="222"/>
      <c r="D95" s="222"/>
    </row>
    <row r="96" spans="1:4" x14ac:dyDescent="0.25">
      <c r="B96" s="247"/>
      <c r="C96" s="222"/>
      <c r="D96" s="222"/>
    </row>
    <row r="97" spans="2:4" x14ac:dyDescent="0.25">
      <c r="B97" s="247"/>
      <c r="C97" s="222"/>
      <c r="D97" s="222"/>
    </row>
    <row r="98" spans="2:4" x14ac:dyDescent="0.25">
      <c r="B98" s="247"/>
      <c r="C98" s="222"/>
      <c r="D98" s="222"/>
    </row>
    <row r="99" spans="2:4" x14ac:dyDescent="0.25">
      <c r="B99" s="247"/>
      <c r="C99" s="222"/>
      <c r="D99" s="222"/>
    </row>
    <row r="100" spans="2:4" x14ac:dyDescent="0.25">
      <c r="B100" s="247"/>
      <c r="C100" s="222"/>
      <c r="D100" s="222"/>
    </row>
    <row r="101" spans="2:4" x14ac:dyDescent="0.25">
      <c r="B101" s="247"/>
      <c r="C101" s="222"/>
      <c r="D101" s="222"/>
    </row>
    <row r="102" spans="2:4" x14ac:dyDescent="0.25">
      <c r="B102" s="247"/>
      <c r="C102" s="222"/>
      <c r="D102" s="222"/>
    </row>
    <row r="103" spans="2:4" x14ac:dyDescent="0.25">
      <c r="B103" s="247"/>
      <c r="C103" s="222"/>
      <c r="D103" s="222"/>
    </row>
    <row r="104" spans="2:4" x14ac:dyDescent="0.25">
      <c r="B104" s="247"/>
      <c r="C104" s="222"/>
      <c r="D104" s="222"/>
    </row>
    <row r="105" spans="2:4" x14ac:dyDescent="0.25">
      <c r="B105" s="247"/>
      <c r="C105" s="222"/>
      <c r="D105" s="222"/>
    </row>
    <row r="106" spans="2:4" x14ac:dyDescent="0.25">
      <c r="B106" s="247"/>
      <c r="C106" s="222"/>
      <c r="D106" s="222"/>
    </row>
    <row r="107" spans="2:4" x14ac:dyDescent="0.25">
      <c r="B107" s="247"/>
      <c r="C107" s="222"/>
      <c r="D107" s="222"/>
    </row>
    <row r="108" spans="2:4" x14ac:dyDescent="0.25">
      <c r="B108" s="247"/>
      <c r="C108" s="222"/>
      <c r="D108" s="222"/>
    </row>
    <row r="109" spans="2:4" x14ac:dyDescent="0.25">
      <c r="B109" s="247"/>
      <c r="C109" s="222"/>
      <c r="D109" s="222"/>
    </row>
    <row r="110" spans="2:4" x14ac:dyDescent="0.25">
      <c r="B110" s="247"/>
      <c r="C110" s="222"/>
      <c r="D110" s="222"/>
    </row>
    <row r="111" spans="2:4" x14ac:dyDescent="0.25">
      <c r="B111" s="247"/>
      <c r="C111" s="222"/>
      <c r="D111" s="222"/>
    </row>
    <row r="112" spans="2:4" x14ac:dyDescent="0.25">
      <c r="B112" s="247"/>
      <c r="C112" s="222"/>
      <c r="D112" s="222"/>
    </row>
    <row r="113" spans="2:4" x14ac:dyDescent="0.25">
      <c r="B113" s="247"/>
      <c r="C113" s="222"/>
      <c r="D113" s="222"/>
    </row>
    <row r="114" spans="2:4" x14ac:dyDescent="0.25">
      <c r="B114" s="247"/>
      <c r="C114" s="222"/>
      <c r="D114" s="222"/>
    </row>
    <row r="115" spans="2:4" x14ac:dyDescent="0.25">
      <c r="B115" s="247"/>
      <c r="C115" s="222"/>
      <c r="D115" s="222"/>
    </row>
    <row r="116" spans="2:4" x14ac:dyDescent="0.25">
      <c r="B116" s="247"/>
      <c r="C116" s="222"/>
      <c r="D116" s="222"/>
    </row>
    <row r="117" spans="2:4" x14ac:dyDescent="0.25">
      <c r="B117" s="247"/>
      <c r="C117" s="222"/>
      <c r="D117" s="222"/>
    </row>
    <row r="118" spans="2:4" x14ac:dyDescent="0.25">
      <c r="B118" s="247"/>
      <c r="C118" s="222"/>
      <c r="D118" s="222"/>
    </row>
    <row r="119" spans="2:4" x14ac:dyDescent="0.25">
      <c r="B119" s="247"/>
      <c r="C119" s="222"/>
      <c r="D119" s="222"/>
    </row>
    <row r="120" spans="2:4" x14ac:dyDescent="0.25">
      <c r="B120" s="247"/>
      <c r="C120" s="222"/>
      <c r="D120" s="222"/>
    </row>
    <row r="121" spans="2:4" x14ac:dyDescent="0.25">
      <c r="B121" s="247"/>
      <c r="C121" s="222"/>
      <c r="D121" s="222"/>
    </row>
    <row r="122" spans="2:4" x14ac:dyDescent="0.25">
      <c r="B122" s="247"/>
      <c r="C122" s="222"/>
      <c r="D122" s="222"/>
    </row>
    <row r="123" spans="2:4" x14ac:dyDescent="0.25">
      <c r="B123" s="247"/>
      <c r="C123" s="222"/>
      <c r="D123" s="222"/>
    </row>
    <row r="124" spans="2:4" x14ac:dyDescent="0.25">
      <c r="B124" s="247"/>
      <c r="C124" s="222"/>
      <c r="D124" s="222"/>
    </row>
    <row r="125" spans="2:4" x14ac:dyDescent="0.25">
      <c r="B125" s="247"/>
      <c r="C125" s="222"/>
      <c r="D125" s="222"/>
    </row>
    <row r="126" spans="2:4" x14ac:dyDescent="0.25">
      <c r="B126" s="247"/>
      <c r="C126" s="222"/>
      <c r="D126" s="222"/>
    </row>
    <row r="127" spans="2:4" x14ac:dyDescent="0.25">
      <c r="B127" s="247"/>
      <c r="C127" s="222"/>
      <c r="D127" s="222"/>
    </row>
    <row r="128" spans="2:4" x14ac:dyDescent="0.25">
      <c r="B128" s="247"/>
      <c r="C128" s="222"/>
      <c r="D128" s="222"/>
    </row>
    <row r="129" spans="2:4" x14ac:dyDescent="0.25">
      <c r="B129" s="247"/>
      <c r="C129" s="222"/>
      <c r="D129" s="222"/>
    </row>
    <row r="130" spans="2:4" x14ac:dyDescent="0.25">
      <c r="B130" s="247"/>
      <c r="C130" s="222"/>
      <c r="D130" s="222"/>
    </row>
    <row r="131" spans="2:4" x14ac:dyDescent="0.25">
      <c r="B131" s="247"/>
      <c r="C131" s="222"/>
      <c r="D131" s="222"/>
    </row>
    <row r="132" spans="2:4" x14ac:dyDescent="0.25">
      <c r="B132" s="247"/>
      <c r="C132" s="222"/>
      <c r="D132" s="222"/>
    </row>
    <row r="133" spans="2:4" x14ac:dyDescent="0.25">
      <c r="B133" s="247"/>
      <c r="C133" s="222"/>
      <c r="D133" s="222"/>
    </row>
    <row r="134" spans="2:4" x14ac:dyDescent="0.25">
      <c r="B134" s="247"/>
      <c r="C134" s="222"/>
      <c r="D134" s="222"/>
    </row>
    <row r="135" spans="2:4" x14ac:dyDescent="0.25">
      <c r="B135" s="247"/>
      <c r="C135" s="222"/>
      <c r="D135" s="222"/>
    </row>
    <row r="136" spans="2:4" x14ac:dyDescent="0.25">
      <c r="B136" s="247"/>
      <c r="C136" s="222"/>
      <c r="D136" s="222"/>
    </row>
    <row r="137" spans="2:4" x14ac:dyDescent="0.25">
      <c r="B137" s="247"/>
      <c r="C137" s="222"/>
      <c r="D137" s="222"/>
    </row>
    <row r="138" spans="2:4" x14ac:dyDescent="0.25">
      <c r="B138" s="247"/>
      <c r="C138" s="222"/>
      <c r="D138" s="222"/>
    </row>
    <row r="139" spans="2:4" x14ac:dyDescent="0.25">
      <c r="B139" s="247"/>
      <c r="C139" s="222"/>
      <c r="D139" s="222"/>
    </row>
    <row r="140" spans="2:4" x14ac:dyDescent="0.25">
      <c r="B140" s="247"/>
      <c r="C140" s="222"/>
      <c r="D140" s="222"/>
    </row>
    <row r="141" spans="2:4" x14ac:dyDescent="0.25">
      <c r="B141" s="247"/>
      <c r="C141" s="222"/>
      <c r="D141" s="222"/>
    </row>
    <row r="142" spans="2:4" x14ac:dyDescent="0.25">
      <c r="B142" s="247"/>
      <c r="C142" s="222"/>
      <c r="D142" s="222"/>
    </row>
    <row r="143" spans="2:4" x14ac:dyDescent="0.25">
      <c r="B143" s="247"/>
      <c r="C143" s="222"/>
      <c r="D143" s="222"/>
    </row>
    <row r="144" spans="2:4" x14ac:dyDescent="0.25">
      <c r="B144" s="247"/>
      <c r="C144" s="222"/>
      <c r="D144" s="222"/>
    </row>
    <row r="145" spans="2:4" x14ac:dyDescent="0.25">
      <c r="B145" s="247"/>
      <c r="C145" s="222"/>
      <c r="D145" s="222"/>
    </row>
    <row r="146" spans="2:4" x14ac:dyDescent="0.25">
      <c r="B146" s="247"/>
      <c r="C146" s="222"/>
      <c r="D146" s="222"/>
    </row>
    <row r="147" spans="2:4" x14ac:dyDescent="0.25">
      <c r="B147" s="247"/>
      <c r="C147" s="222"/>
      <c r="D147" s="222"/>
    </row>
    <row r="148" spans="2:4" x14ac:dyDescent="0.25">
      <c r="B148" s="247"/>
      <c r="C148" s="222"/>
      <c r="D148" s="222"/>
    </row>
    <row r="149" spans="2:4" x14ac:dyDescent="0.25">
      <c r="B149" s="247"/>
      <c r="C149" s="222"/>
      <c r="D149" s="222"/>
    </row>
    <row r="150" spans="2:4" x14ac:dyDescent="0.25">
      <c r="B150" s="247"/>
      <c r="C150" s="222"/>
      <c r="D150" s="222"/>
    </row>
    <row r="151" spans="2:4" x14ac:dyDescent="0.25">
      <c r="B151" s="247"/>
      <c r="C151" s="222"/>
      <c r="D151" s="222"/>
    </row>
    <row r="152" spans="2:4" x14ac:dyDescent="0.25">
      <c r="B152" s="247"/>
      <c r="C152" s="222"/>
      <c r="D152" s="222"/>
    </row>
    <row r="153" spans="2:4" x14ac:dyDescent="0.25">
      <c r="B153" s="247"/>
      <c r="C153" s="222"/>
      <c r="D153" s="222"/>
    </row>
    <row r="154" spans="2:4" x14ac:dyDescent="0.25">
      <c r="B154" s="247"/>
      <c r="C154" s="222"/>
      <c r="D154" s="222"/>
    </row>
    <row r="155" spans="2:4" x14ac:dyDescent="0.25">
      <c r="B155" s="247"/>
      <c r="C155" s="222"/>
      <c r="D155" s="222"/>
    </row>
    <row r="156" spans="2:4" x14ac:dyDescent="0.25">
      <c r="B156" s="247"/>
      <c r="C156" s="222"/>
      <c r="D156" s="222"/>
    </row>
    <row r="157" spans="2:4" x14ac:dyDescent="0.25">
      <c r="B157" s="247"/>
      <c r="C157" s="222"/>
      <c r="D157" s="222"/>
    </row>
    <row r="158" spans="2:4" x14ac:dyDescent="0.25">
      <c r="B158" s="247"/>
      <c r="C158" s="222"/>
      <c r="D158" s="222"/>
    </row>
    <row r="159" spans="2:4" x14ac:dyDescent="0.25">
      <c r="B159" s="247"/>
      <c r="C159" s="222"/>
      <c r="D159" s="222"/>
    </row>
    <row r="160" spans="2:4" x14ac:dyDescent="0.25">
      <c r="B160" s="247"/>
      <c r="C160" s="222"/>
      <c r="D160" s="222"/>
    </row>
    <row r="161" spans="2:11" x14ac:dyDescent="0.25">
      <c r="B161" s="247"/>
      <c r="C161" s="222"/>
      <c r="D161" s="222"/>
    </row>
    <row r="162" spans="2:11" x14ac:dyDescent="0.25">
      <c r="B162" s="247"/>
      <c r="C162" s="222"/>
      <c r="D162" s="222"/>
    </row>
    <row r="163" spans="2:11" x14ac:dyDescent="0.25">
      <c r="B163" s="247"/>
      <c r="C163" s="222"/>
      <c r="D163" s="222"/>
    </row>
    <row r="164" spans="2:11" x14ac:dyDescent="0.25">
      <c r="B164" s="247"/>
      <c r="C164" s="222"/>
      <c r="D164" s="222"/>
    </row>
    <row r="165" spans="2:11" x14ac:dyDescent="0.25">
      <c r="B165" s="247"/>
      <c r="D165" s="222"/>
    </row>
    <row r="166" spans="2:11" x14ac:dyDescent="0.25">
      <c r="B166" s="247"/>
    </row>
    <row r="167" spans="2:11" x14ac:dyDescent="0.25">
      <c r="B167" s="247"/>
    </row>
    <row r="168" spans="2:11" x14ac:dyDescent="0.25">
      <c r="B168" s="247"/>
      <c r="K168" s="222" t="s">
        <v>9</v>
      </c>
    </row>
    <row r="169" spans="2:11" x14ac:dyDescent="0.25">
      <c r="B169" s="247"/>
    </row>
    <row r="170" spans="2:11" x14ac:dyDescent="0.25">
      <c r="B170" s="247"/>
    </row>
    <row r="171" spans="2:11" x14ac:dyDescent="0.25">
      <c r="B171" s="247"/>
    </row>
    <row r="172" spans="2:11" x14ac:dyDescent="0.25">
      <c r="B172" s="247"/>
    </row>
    <row r="173" spans="2:11" x14ac:dyDescent="0.25">
      <c r="B173" s="247"/>
    </row>
    <row r="174" spans="2:11" x14ac:dyDescent="0.25">
      <c r="B174" s="247"/>
    </row>
    <row r="175" spans="2:11" x14ac:dyDescent="0.25">
      <c r="B175" s="247"/>
    </row>
    <row r="176" spans="2:11" x14ac:dyDescent="0.25">
      <c r="B176" s="247"/>
    </row>
    <row r="177" spans="2:4" x14ac:dyDescent="0.25">
      <c r="B177" s="247"/>
    </row>
    <row r="178" spans="2:4" x14ac:dyDescent="0.25">
      <c r="B178" s="247"/>
    </row>
    <row r="179" spans="2:4" x14ac:dyDescent="0.25">
      <c r="B179" s="247"/>
    </row>
    <row r="180" spans="2:4" x14ac:dyDescent="0.25">
      <c r="B180" s="247"/>
    </row>
    <row r="181" spans="2:4" x14ac:dyDescent="0.25">
      <c r="B181" s="247"/>
      <c r="C181" s="222"/>
    </row>
    <row r="182" spans="2:4" x14ac:dyDescent="0.25">
      <c r="B182" s="247"/>
      <c r="C182" s="222"/>
      <c r="D182" s="222"/>
    </row>
    <row r="183" spans="2:4" x14ac:dyDescent="0.25">
      <c r="B183" s="247"/>
      <c r="C183" s="222"/>
      <c r="D183" s="222"/>
    </row>
    <row r="184" spans="2:4" x14ac:dyDescent="0.25">
      <c r="B184" s="247"/>
      <c r="C184" s="222"/>
      <c r="D184" s="222"/>
    </row>
    <row r="185" spans="2:4" x14ac:dyDescent="0.25">
      <c r="B185" s="247"/>
      <c r="C185" s="222"/>
      <c r="D185" s="222"/>
    </row>
    <row r="186" spans="2:4" x14ac:dyDescent="0.25">
      <c r="B186" s="247"/>
      <c r="C186" s="222"/>
      <c r="D186" s="222"/>
    </row>
    <row r="187" spans="2:4" x14ac:dyDescent="0.25">
      <c r="B187" s="247"/>
      <c r="C187" s="222"/>
      <c r="D187" s="222"/>
    </row>
    <row r="188" spans="2:4" x14ac:dyDescent="0.25">
      <c r="B188" s="247"/>
      <c r="C188" s="222"/>
      <c r="D188" s="222"/>
    </row>
    <row r="189" spans="2:4" x14ac:dyDescent="0.25">
      <c r="B189" s="247"/>
      <c r="C189" s="222"/>
      <c r="D189" s="222"/>
    </row>
    <row r="190" spans="2:4" x14ac:dyDescent="0.25">
      <c r="B190" s="247"/>
      <c r="C190" s="222"/>
      <c r="D190" s="222"/>
    </row>
    <row r="191" spans="2:4" x14ac:dyDescent="0.25">
      <c r="B191" s="247"/>
      <c r="C191" s="222"/>
      <c r="D191" s="222"/>
    </row>
    <row r="192" spans="2:4" x14ac:dyDescent="0.25">
      <c r="B192" s="247"/>
      <c r="C192" s="222"/>
      <c r="D192" s="222"/>
    </row>
    <row r="193" spans="2:4" x14ac:dyDescent="0.25">
      <c r="B193" s="247"/>
      <c r="C193" s="222"/>
      <c r="D193" s="222"/>
    </row>
    <row r="194" spans="2:4" x14ac:dyDescent="0.25">
      <c r="B194" s="247"/>
      <c r="C194" s="222"/>
      <c r="D194" s="222"/>
    </row>
    <row r="195" spans="2:4" x14ac:dyDescent="0.25">
      <c r="B195" s="247"/>
      <c r="C195" s="222"/>
      <c r="D195" s="222"/>
    </row>
    <row r="196" spans="2:4" x14ac:dyDescent="0.25">
      <c r="B196" s="247"/>
      <c r="C196" s="222"/>
      <c r="D196" s="222"/>
    </row>
    <row r="197" spans="2:4" x14ac:dyDescent="0.25">
      <c r="B197" s="247"/>
      <c r="C197" s="222"/>
      <c r="D197" s="222"/>
    </row>
    <row r="198" spans="2:4" x14ac:dyDescent="0.25">
      <c r="B198" s="247"/>
      <c r="C198" s="222"/>
      <c r="D198" s="222"/>
    </row>
    <row r="199" spans="2:4" x14ac:dyDescent="0.25">
      <c r="B199" s="247"/>
      <c r="C199" s="222"/>
      <c r="D199" s="222"/>
    </row>
    <row r="200" spans="2:4" x14ac:dyDescent="0.25">
      <c r="B200" s="247"/>
      <c r="C200" s="222"/>
      <c r="D200" s="222"/>
    </row>
    <row r="201" spans="2:4" x14ac:dyDescent="0.25">
      <c r="B201" s="247"/>
      <c r="C201" s="222"/>
      <c r="D201" s="222"/>
    </row>
    <row r="202" spans="2:4" x14ac:dyDescent="0.25">
      <c r="B202" s="247"/>
      <c r="C202" s="222"/>
      <c r="D202" s="222"/>
    </row>
    <row r="203" spans="2:4" x14ac:dyDescent="0.25">
      <c r="B203" s="247"/>
      <c r="C203" s="222"/>
      <c r="D203" s="222"/>
    </row>
    <row r="204" spans="2:4" x14ac:dyDescent="0.25">
      <c r="B204" s="247"/>
      <c r="C204" s="222"/>
      <c r="D204" s="222"/>
    </row>
    <row r="205" spans="2:4" x14ac:dyDescent="0.25">
      <c r="B205" s="247"/>
      <c r="C205" s="222"/>
      <c r="D205" s="222"/>
    </row>
    <row r="206" spans="2:4" x14ac:dyDescent="0.25">
      <c r="B206" s="247"/>
      <c r="C206" s="222"/>
      <c r="D206" s="222"/>
    </row>
    <row r="207" spans="2:4" x14ac:dyDescent="0.25">
      <c r="B207" s="247"/>
      <c r="C207" s="222"/>
      <c r="D207" s="222"/>
    </row>
    <row r="208" spans="2:4" x14ac:dyDescent="0.25">
      <c r="B208" s="247"/>
      <c r="C208" s="222"/>
      <c r="D208" s="222"/>
    </row>
    <row r="209" spans="2:4" x14ac:dyDescent="0.25">
      <c r="B209" s="247"/>
      <c r="C209" s="222"/>
      <c r="D209" s="222"/>
    </row>
    <row r="210" spans="2:4" x14ac:dyDescent="0.25">
      <c r="B210" s="247"/>
      <c r="C210" s="222"/>
      <c r="D210" s="222"/>
    </row>
    <row r="211" spans="2:4" x14ac:dyDescent="0.25">
      <c r="B211" s="247"/>
      <c r="C211" s="222"/>
      <c r="D211" s="222"/>
    </row>
    <row r="212" spans="2:4" x14ac:dyDescent="0.25">
      <c r="B212" s="247"/>
      <c r="C212" s="222"/>
      <c r="D212" s="222"/>
    </row>
    <row r="213" spans="2:4" x14ac:dyDescent="0.25">
      <c r="B213" s="247"/>
      <c r="C213" s="222"/>
      <c r="D213" s="222"/>
    </row>
    <row r="214" spans="2:4" x14ac:dyDescent="0.25">
      <c r="B214" s="247"/>
      <c r="C214" s="222"/>
      <c r="D214" s="222"/>
    </row>
    <row r="215" spans="2:4" x14ac:dyDescent="0.25">
      <c r="B215" s="247"/>
      <c r="C215" s="222"/>
      <c r="D215" s="222"/>
    </row>
    <row r="216" spans="2:4" x14ac:dyDescent="0.25">
      <c r="B216" s="247"/>
      <c r="C216" s="222"/>
      <c r="D216" s="222"/>
    </row>
    <row r="217" spans="2:4" x14ac:dyDescent="0.25">
      <c r="B217" s="247"/>
      <c r="C217" s="222"/>
      <c r="D217" s="222"/>
    </row>
    <row r="218" spans="2:4" x14ac:dyDescent="0.25">
      <c r="B218" s="247"/>
      <c r="C218" s="222"/>
      <c r="D218" s="222"/>
    </row>
    <row r="219" spans="2:4" x14ac:dyDescent="0.25">
      <c r="B219" s="247"/>
      <c r="C219" s="222"/>
      <c r="D219" s="222"/>
    </row>
    <row r="220" spans="2:4" x14ac:dyDescent="0.25">
      <c r="B220" s="247"/>
      <c r="C220" s="222"/>
      <c r="D220" s="222"/>
    </row>
    <row r="221" spans="2:4" x14ac:dyDescent="0.25">
      <c r="B221" s="247"/>
      <c r="C221" s="222"/>
      <c r="D221" s="222"/>
    </row>
    <row r="222" spans="2:4" x14ac:dyDescent="0.25">
      <c r="B222" s="247"/>
      <c r="C222" s="222"/>
      <c r="D222" s="222"/>
    </row>
    <row r="223" spans="2:4" x14ac:dyDescent="0.25">
      <c r="B223" s="247"/>
      <c r="C223" s="222"/>
      <c r="D223" s="222"/>
    </row>
    <row r="224" spans="2:4" x14ac:dyDescent="0.25">
      <c r="B224" s="247"/>
      <c r="C224" s="222"/>
      <c r="D224" s="222"/>
    </row>
    <row r="225" spans="2:4" x14ac:dyDescent="0.25">
      <c r="B225" s="247"/>
      <c r="C225" s="222"/>
      <c r="D225" s="222"/>
    </row>
    <row r="226" spans="2:4" x14ac:dyDescent="0.25">
      <c r="B226" s="247"/>
      <c r="C226" s="222"/>
      <c r="D226" s="222"/>
    </row>
    <row r="227" spans="2:4" x14ac:dyDescent="0.25">
      <c r="B227" s="247"/>
      <c r="C227" s="222"/>
      <c r="D227" s="222"/>
    </row>
    <row r="228" spans="2:4" x14ac:dyDescent="0.25">
      <c r="B228" s="247"/>
      <c r="C228" s="222"/>
      <c r="D228" s="222"/>
    </row>
    <row r="229" spans="2:4" x14ac:dyDescent="0.25">
      <c r="B229" s="247"/>
      <c r="C229" s="222"/>
      <c r="D229" s="222"/>
    </row>
    <row r="230" spans="2:4" x14ac:dyDescent="0.25">
      <c r="B230" s="247"/>
      <c r="C230" s="222"/>
      <c r="D230" s="222"/>
    </row>
    <row r="231" spans="2:4" x14ac:dyDescent="0.25">
      <c r="B231" s="247"/>
      <c r="C231" s="222"/>
      <c r="D231" s="222"/>
    </row>
    <row r="232" spans="2:4" x14ac:dyDescent="0.25">
      <c r="B232" s="247"/>
      <c r="C232" s="222"/>
      <c r="D232" s="222"/>
    </row>
    <row r="233" spans="2:4" x14ac:dyDescent="0.25">
      <c r="B233" s="247"/>
      <c r="C233" s="222"/>
      <c r="D233" s="222"/>
    </row>
    <row r="234" spans="2:4" x14ac:dyDescent="0.25">
      <c r="B234" s="247"/>
      <c r="C234" s="222"/>
      <c r="D234" s="222"/>
    </row>
    <row r="235" spans="2:4" x14ac:dyDescent="0.25">
      <c r="B235" s="247"/>
      <c r="C235" s="222"/>
      <c r="D235" s="222"/>
    </row>
    <row r="236" spans="2:4" x14ac:dyDescent="0.25">
      <c r="B236" s="247"/>
      <c r="C236" s="222"/>
      <c r="D236" s="222"/>
    </row>
    <row r="237" spans="2:4" x14ac:dyDescent="0.25">
      <c r="B237" s="247"/>
      <c r="C237" s="222"/>
      <c r="D237" s="222"/>
    </row>
    <row r="238" spans="2:4" x14ac:dyDescent="0.25">
      <c r="B238" s="247"/>
      <c r="C238" s="222"/>
      <c r="D238" s="222"/>
    </row>
    <row r="239" spans="2:4" x14ac:dyDescent="0.25">
      <c r="B239" s="247"/>
      <c r="C239" s="222"/>
      <c r="D239" s="222"/>
    </row>
    <row r="240" spans="2:4" x14ac:dyDescent="0.25">
      <c r="B240" s="247"/>
      <c r="C240" s="222"/>
      <c r="D240" s="222"/>
    </row>
    <row r="241" spans="2:4" x14ac:dyDescent="0.25">
      <c r="B241" s="247"/>
      <c r="C241" s="222"/>
      <c r="D241" s="222"/>
    </row>
    <row r="242" spans="2:4" x14ac:dyDescent="0.25">
      <c r="B242" s="247"/>
      <c r="C242" s="222"/>
      <c r="D242" s="222"/>
    </row>
    <row r="243" spans="2:4" x14ac:dyDescent="0.25">
      <c r="B243" s="247"/>
      <c r="C243" s="222"/>
      <c r="D243" s="222"/>
    </row>
    <row r="244" spans="2:4" x14ac:dyDescent="0.25">
      <c r="B244" s="247"/>
      <c r="C244" s="222"/>
      <c r="D244" s="222"/>
    </row>
    <row r="245" spans="2:4" x14ac:dyDescent="0.25">
      <c r="B245" s="247"/>
      <c r="C245" s="222"/>
      <c r="D245" s="222"/>
    </row>
    <row r="246" spans="2:4" x14ac:dyDescent="0.25">
      <c r="B246" s="247"/>
      <c r="C246" s="222"/>
      <c r="D246" s="222"/>
    </row>
    <row r="247" spans="2:4" x14ac:dyDescent="0.25">
      <c r="B247" s="247"/>
      <c r="C247" s="222"/>
      <c r="D247" s="222"/>
    </row>
    <row r="248" spans="2:4" x14ac:dyDescent="0.25">
      <c r="B248" s="247"/>
      <c r="C248" s="222"/>
      <c r="D248" s="222"/>
    </row>
    <row r="249" spans="2:4" x14ac:dyDescent="0.25">
      <c r="B249" s="247"/>
      <c r="C249" s="222"/>
      <c r="D249" s="222"/>
    </row>
    <row r="250" spans="2:4" x14ac:dyDescent="0.25">
      <c r="B250" s="247"/>
      <c r="C250" s="222"/>
      <c r="D250" s="222"/>
    </row>
    <row r="251" spans="2:4" x14ac:dyDescent="0.25">
      <c r="B251" s="247"/>
      <c r="C251" s="222"/>
      <c r="D251" s="222"/>
    </row>
    <row r="252" spans="2:4" x14ac:dyDescent="0.25">
      <c r="B252" s="247"/>
      <c r="C252" s="222"/>
      <c r="D252" s="222"/>
    </row>
    <row r="253" spans="2:4" x14ac:dyDescent="0.25">
      <c r="B253" s="247"/>
      <c r="C253" s="222"/>
      <c r="D253" s="222"/>
    </row>
    <row r="254" spans="2:4" x14ac:dyDescent="0.25">
      <c r="B254" s="247"/>
      <c r="C254" s="222"/>
      <c r="D254" s="222"/>
    </row>
    <row r="255" spans="2:4" x14ac:dyDescent="0.25">
      <c r="B255" s="247"/>
      <c r="C255" s="222"/>
      <c r="D255" s="222"/>
    </row>
    <row r="256" spans="2:4" x14ac:dyDescent="0.25">
      <c r="B256" s="247"/>
      <c r="C256" s="222"/>
      <c r="D256" s="222"/>
    </row>
    <row r="257" spans="2:4" x14ac:dyDescent="0.25">
      <c r="B257" s="247"/>
      <c r="C257" s="222"/>
      <c r="D257" s="222"/>
    </row>
    <row r="258" spans="2:4" x14ac:dyDescent="0.25">
      <c r="B258" s="247"/>
      <c r="C258" s="222"/>
      <c r="D258" s="222"/>
    </row>
    <row r="259" spans="2:4" x14ac:dyDescent="0.25">
      <c r="B259" s="247"/>
      <c r="C259" s="222"/>
      <c r="D259" s="222"/>
    </row>
    <row r="260" spans="2:4" x14ac:dyDescent="0.25">
      <c r="B260" s="247"/>
      <c r="C260" s="222"/>
      <c r="D260" s="222"/>
    </row>
    <row r="261" spans="2:4" x14ac:dyDescent="0.25">
      <c r="B261" s="247"/>
      <c r="C261" s="222"/>
      <c r="D261" s="222"/>
    </row>
    <row r="262" spans="2:4" x14ac:dyDescent="0.25">
      <c r="B262" s="247"/>
      <c r="C262" s="222"/>
      <c r="D262" s="222"/>
    </row>
    <row r="263" spans="2:4" x14ac:dyDescent="0.25">
      <c r="B263" s="247"/>
      <c r="C263" s="222"/>
      <c r="D263" s="222"/>
    </row>
    <row r="264" spans="2:4" x14ac:dyDescent="0.25">
      <c r="B264" s="247"/>
      <c r="C264" s="222"/>
      <c r="D264" s="222"/>
    </row>
    <row r="265" spans="2:4" x14ac:dyDescent="0.25">
      <c r="B265" s="247"/>
      <c r="C265" s="222"/>
      <c r="D265" s="222"/>
    </row>
    <row r="266" spans="2:4" x14ac:dyDescent="0.25">
      <c r="B266" s="247"/>
      <c r="C266" s="222"/>
      <c r="D266" s="222"/>
    </row>
    <row r="267" spans="2:4" x14ac:dyDescent="0.25">
      <c r="B267" s="247"/>
      <c r="C267" s="222"/>
      <c r="D267" s="222"/>
    </row>
    <row r="268" spans="2:4" x14ac:dyDescent="0.25">
      <c r="B268" s="247"/>
      <c r="C268" s="222"/>
      <c r="D268" s="222"/>
    </row>
    <row r="269" spans="2:4" x14ac:dyDescent="0.25">
      <c r="B269" s="247"/>
      <c r="C269" s="222"/>
      <c r="D269" s="222"/>
    </row>
    <row r="270" spans="2:4" x14ac:dyDescent="0.25">
      <c r="B270" s="247"/>
      <c r="C270" s="222"/>
      <c r="D270" s="222"/>
    </row>
    <row r="271" spans="2:4" x14ac:dyDescent="0.25">
      <c r="B271" s="247"/>
      <c r="C271" s="222"/>
      <c r="D271" s="222"/>
    </row>
    <row r="272" spans="2:4" x14ac:dyDescent="0.25">
      <c r="B272" s="247"/>
      <c r="C272" s="222"/>
      <c r="D272" s="222"/>
    </row>
    <row r="273" spans="2:4" x14ac:dyDescent="0.25">
      <c r="B273" s="247"/>
      <c r="C273" s="222"/>
      <c r="D273" s="222"/>
    </row>
    <row r="274" spans="2:4" x14ac:dyDescent="0.25">
      <c r="B274" s="247"/>
      <c r="C274" s="222"/>
      <c r="D274" s="222"/>
    </row>
    <row r="275" spans="2:4" x14ac:dyDescent="0.25">
      <c r="B275" s="247"/>
      <c r="C275" s="222"/>
      <c r="D275" s="222"/>
    </row>
    <row r="276" spans="2:4" x14ac:dyDescent="0.25">
      <c r="B276" s="247"/>
      <c r="C276" s="222"/>
      <c r="D276" s="222"/>
    </row>
    <row r="277" spans="2:4" x14ac:dyDescent="0.25">
      <c r="B277" s="247"/>
      <c r="C277" s="222"/>
      <c r="D277" s="222"/>
    </row>
    <row r="278" spans="2:4" x14ac:dyDescent="0.25">
      <c r="B278" s="247"/>
      <c r="C278" s="222"/>
      <c r="D278" s="222"/>
    </row>
    <row r="279" spans="2:4" x14ac:dyDescent="0.25">
      <c r="B279" s="247"/>
      <c r="C279" s="222"/>
      <c r="D279" s="222"/>
    </row>
    <row r="280" spans="2:4" x14ac:dyDescent="0.25">
      <c r="B280" s="247"/>
      <c r="C280" s="222"/>
      <c r="D280" s="222"/>
    </row>
    <row r="281" spans="2:4" x14ac:dyDescent="0.25">
      <c r="B281" s="247"/>
      <c r="C281" s="222"/>
      <c r="D281" s="222"/>
    </row>
    <row r="282" spans="2:4" x14ac:dyDescent="0.25">
      <c r="B282" s="247"/>
      <c r="C282" s="222"/>
      <c r="D282" s="222"/>
    </row>
    <row r="283" spans="2:4" x14ac:dyDescent="0.25">
      <c r="B283" s="247"/>
      <c r="C283" s="222"/>
      <c r="D283" s="222"/>
    </row>
    <row r="284" spans="2:4" x14ac:dyDescent="0.25">
      <c r="B284" s="247"/>
      <c r="C284" s="222"/>
      <c r="D284" s="222"/>
    </row>
    <row r="285" spans="2:4" x14ac:dyDescent="0.25">
      <c r="B285" s="247"/>
      <c r="C285" s="222"/>
      <c r="D285" s="222"/>
    </row>
    <row r="286" spans="2:4" x14ac:dyDescent="0.25">
      <c r="B286" s="247"/>
      <c r="C286" s="222"/>
      <c r="D286" s="222"/>
    </row>
    <row r="287" spans="2:4" x14ac:dyDescent="0.25">
      <c r="B287" s="247"/>
      <c r="C287" s="222"/>
      <c r="D287" s="222"/>
    </row>
    <row r="288" spans="2:4" x14ac:dyDescent="0.25">
      <c r="B288" s="247"/>
      <c r="C288" s="222"/>
      <c r="D288" s="222"/>
    </row>
    <row r="289" spans="2:4" x14ac:dyDescent="0.25">
      <c r="B289" s="247"/>
      <c r="C289" s="222"/>
      <c r="D289" s="222"/>
    </row>
    <row r="290" spans="2:4" x14ac:dyDescent="0.25">
      <c r="B290" s="247"/>
      <c r="C290" s="222"/>
      <c r="D290" s="222"/>
    </row>
    <row r="291" spans="2:4" x14ac:dyDescent="0.25">
      <c r="B291" s="247"/>
      <c r="C291" s="222"/>
      <c r="D291" s="222"/>
    </row>
    <row r="292" spans="2:4" x14ac:dyDescent="0.25">
      <c r="B292" s="247"/>
      <c r="C292" s="222"/>
      <c r="D292" s="222"/>
    </row>
    <row r="293" spans="2:4" x14ac:dyDescent="0.25">
      <c r="B293" s="247"/>
      <c r="C293" s="222"/>
      <c r="D293" s="222"/>
    </row>
    <row r="294" spans="2:4" x14ac:dyDescent="0.25">
      <c r="B294" s="247"/>
      <c r="C294" s="222"/>
      <c r="D294" s="222"/>
    </row>
    <row r="295" spans="2:4" x14ac:dyDescent="0.25">
      <c r="B295" s="247"/>
      <c r="C295" s="222"/>
      <c r="D295" s="222"/>
    </row>
    <row r="296" spans="2:4" x14ac:dyDescent="0.25">
      <c r="B296" s="247"/>
      <c r="C296" s="222"/>
      <c r="D296" s="222"/>
    </row>
    <row r="297" spans="2:4" x14ac:dyDescent="0.25">
      <c r="B297" s="247"/>
      <c r="C297" s="222"/>
      <c r="D297" s="222"/>
    </row>
    <row r="298" spans="2:4" x14ac:dyDescent="0.25">
      <c r="B298" s="247"/>
      <c r="C298" s="222"/>
      <c r="D298" s="222"/>
    </row>
    <row r="299" spans="2:4" x14ac:dyDescent="0.25">
      <c r="B299" s="247"/>
      <c r="C299" s="222"/>
      <c r="D299" s="222"/>
    </row>
    <row r="300" spans="2:4" x14ac:dyDescent="0.25">
      <c r="B300" s="247"/>
      <c r="C300" s="222"/>
      <c r="D300" s="222"/>
    </row>
    <row r="301" spans="2:4" x14ac:dyDescent="0.25">
      <c r="B301" s="247"/>
      <c r="C301" s="222"/>
      <c r="D301" s="222"/>
    </row>
    <row r="302" spans="2:4" x14ac:dyDescent="0.25">
      <c r="B302" s="247"/>
      <c r="C302" s="222"/>
      <c r="D302" s="222"/>
    </row>
    <row r="303" spans="2:4" x14ac:dyDescent="0.25">
      <c r="B303" s="247"/>
      <c r="C303" s="222"/>
      <c r="D303" s="222"/>
    </row>
    <row r="304" spans="2:4" x14ac:dyDescent="0.25">
      <c r="B304" s="247"/>
      <c r="C304" s="222"/>
      <c r="D304" s="222"/>
    </row>
    <row r="305" spans="2:4" x14ac:dyDescent="0.25">
      <c r="B305" s="247"/>
      <c r="C305" s="222"/>
      <c r="D305" s="222"/>
    </row>
    <row r="306" spans="2:4" x14ac:dyDescent="0.25">
      <c r="B306" s="247"/>
      <c r="C306" s="222"/>
      <c r="D306" s="222"/>
    </row>
    <row r="307" spans="2:4" x14ac:dyDescent="0.25">
      <c r="B307" s="247"/>
      <c r="C307" s="222"/>
      <c r="D307" s="222"/>
    </row>
    <row r="308" spans="2:4" x14ac:dyDescent="0.25">
      <c r="B308" s="247"/>
      <c r="C308" s="222"/>
      <c r="D308" s="222"/>
    </row>
    <row r="309" spans="2:4" x14ac:dyDescent="0.25">
      <c r="B309" s="247"/>
      <c r="C309" s="222"/>
      <c r="D309" s="222"/>
    </row>
    <row r="310" spans="2:4" x14ac:dyDescent="0.25">
      <c r="B310" s="247"/>
      <c r="C310" s="222"/>
      <c r="D310" s="222"/>
    </row>
    <row r="311" spans="2:4" x14ac:dyDescent="0.25">
      <c r="B311" s="247"/>
      <c r="C311" s="222"/>
      <c r="D311" s="222"/>
    </row>
    <row r="312" spans="2:4" x14ac:dyDescent="0.25">
      <c r="B312" s="247"/>
      <c r="C312" s="222"/>
      <c r="D312" s="222"/>
    </row>
    <row r="313" spans="2:4" x14ac:dyDescent="0.25">
      <c r="B313" s="247"/>
      <c r="C313" s="222"/>
      <c r="D313" s="222"/>
    </row>
    <row r="314" spans="2:4" x14ac:dyDescent="0.25">
      <c r="B314" s="247"/>
      <c r="C314" s="222"/>
      <c r="D314" s="222"/>
    </row>
    <row r="315" spans="2:4" x14ac:dyDescent="0.25">
      <c r="B315" s="247"/>
      <c r="C315" s="222"/>
      <c r="D315" s="222"/>
    </row>
    <row r="316" spans="2:4" x14ac:dyDescent="0.25">
      <c r="B316" s="247"/>
      <c r="C316" s="222"/>
      <c r="D316" s="222"/>
    </row>
    <row r="317" spans="2:4" x14ac:dyDescent="0.25">
      <c r="B317" s="247"/>
      <c r="C317" s="222"/>
      <c r="D317" s="222"/>
    </row>
    <row r="318" spans="2:4" x14ac:dyDescent="0.25">
      <c r="B318" s="247"/>
      <c r="C318" s="222"/>
      <c r="D318" s="222"/>
    </row>
    <row r="319" spans="2:4" x14ac:dyDescent="0.25">
      <c r="B319" s="247"/>
      <c r="C319" s="222"/>
      <c r="D319" s="222"/>
    </row>
    <row r="320" spans="2:4" x14ac:dyDescent="0.25">
      <c r="B320" s="247"/>
      <c r="C320" s="222"/>
      <c r="D320" s="222"/>
    </row>
    <row r="321" spans="2:4" x14ac:dyDescent="0.25">
      <c r="B321" s="247"/>
      <c r="C321" s="222"/>
      <c r="D321" s="222"/>
    </row>
    <row r="322" spans="2:4" x14ac:dyDescent="0.25">
      <c r="B322" s="247"/>
      <c r="C322" s="222"/>
      <c r="D322" s="222"/>
    </row>
    <row r="323" spans="2:4" x14ac:dyDescent="0.25">
      <c r="B323" s="247"/>
      <c r="C323" s="222"/>
      <c r="D323" s="222"/>
    </row>
    <row r="324" spans="2:4" x14ac:dyDescent="0.25">
      <c r="D324" s="222"/>
    </row>
    <row r="481" spans="2:4" x14ac:dyDescent="0.25">
      <c r="B481" s="249" t="s">
        <v>10</v>
      </c>
      <c r="C481" s="222"/>
    </row>
    <row r="482" spans="2:4" x14ac:dyDescent="0.25">
      <c r="D482" s="222"/>
    </row>
    <row r="483" spans="2:4" x14ac:dyDescent="0.25">
      <c r="B483" s="249" t="s">
        <v>11</v>
      </c>
      <c r="C483" s="222"/>
    </row>
    <row r="484" spans="2:4" x14ac:dyDescent="0.25">
      <c r="D484" s="222"/>
    </row>
  </sheetData>
  <mergeCells count="1">
    <mergeCell ref="A75:C81"/>
  </mergeCells>
  <dataValidations count="3">
    <dataValidation allowBlank="1" showInputMessage="1" showErrorMessage="1" promptTitle="hhn" sqref="E40" xr:uid="{00000000-0002-0000-0400-000000000000}"/>
    <dataValidation type="list" allowBlank="1" showInputMessage="1" showErrorMessage="1" sqref="B50:C50" xr:uid="{00000000-0002-0000-0400-000001000000}">
      <formula1>$D$49:$D$56</formula1>
    </dataValidation>
    <dataValidation type="list" allowBlank="1" showInputMessage="1" showErrorMessage="1" sqref="B64:C64" xr:uid="{00000000-0002-0000-0400-000002000000}">
      <formula1>$D$64:$D$68</formula1>
    </dataValidation>
  </dataValidations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FF0000"/>
  </sheetPr>
  <dimension ref="A1:N473"/>
  <sheetViews>
    <sheetView zoomScale="190" zoomScaleNormal="190" workbookViewId="0">
      <selection activeCell="A4" sqref="A4"/>
    </sheetView>
  </sheetViews>
  <sheetFormatPr defaultColWidth="9.109375" defaultRowHeight="13.8" x14ac:dyDescent="0.25"/>
  <cols>
    <col min="1" max="1" width="29.44140625" style="253" customWidth="1"/>
    <col min="2" max="2" width="15.5546875" style="253" customWidth="1"/>
    <col min="3" max="4" width="14.33203125" style="253" customWidth="1"/>
    <col min="5" max="5" width="17.5546875" style="283" bestFit="1" customWidth="1"/>
    <col min="6" max="16384" width="9.109375" style="253"/>
  </cols>
  <sheetData>
    <row r="1" spans="1:5" ht="14.4" thickBot="1" x14ac:dyDescent="0.3">
      <c r="A1" s="274" t="s">
        <v>234</v>
      </c>
      <c r="B1" s="252"/>
      <c r="C1" s="252"/>
      <c r="D1" s="252"/>
      <c r="E1" s="275"/>
    </row>
    <row r="2" spans="1:5" x14ac:dyDescent="0.25">
      <c r="A2" s="250"/>
      <c r="B2" s="252"/>
      <c r="C2" s="252"/>
      <c r="D2" s="252"/>
      <c r="E2" s="275"/>
    </row>
    <row r="3" spans="1:5" x14ac:dyDescent="0.25">
      <c r="A3" s="254" t="s">
        <v>129</v>
      </c>
      <c r="B3" s="252"/>
      <c r="C3" s="252"/>
      <c r="D3" s="252"/>
      <c r="E3" s="275"/>
    </row>
    <row r="4" spans="1:5" s="279" customFormat="1" ht="27.6" x14ac:dyDescent="0.3">
      <c r="A4" s="276" t="s">
        <v>79</v>
      </c>
      <c r="B4" s="277" t="s">
        <v>80</v>
      </c>
      <c r="C4" s="158" t="s">
        <v>130</v>
      </c>
      <c r="D4" s="158" t="s">
        <v>131</v>
      </c>
      <c r="E4" s="278" t="s">
        <v>81</v>
      </c>
    </row>
    <row r="5" spans="1:5" x14ac:dyDescent="0.25">
      <c r="A5" s="280" t="s">
        <v>82</v>
      </c>
      <c r="B5" s="361">
        <f>'IV) Vaste kosten'!B19+'I) Investeringen'!F12+'IV) Vaste kosten'!B29 + 'IV) Vaste kosten'!B66</f>
        <v>0</v>
      </c>
      <c r="C5" s="281">
        <v>0.75</v>
      </c>
      <c r="D5" s="282">
        <f>100%-C5</f>
        <v>0.25</v>
      </c>
      <c r="E5" s="361">
        <f>D5*B5</f>
        <v>0</v>
      </c>
    </row>
    <row r="6" spans="1:5" x14ac:dyDescent="0.25">
      <c r="A6" s="280" t="s">
        <v>62</v>
      </c>
      <c r="B6" s="361">
        <f>'IV) Vaste kosten'!B46</f>
        <v>0</v>
      </c>
      <c r="C6" s="281">
        <v>0.69</v>
      </c>
      <c r="D6" s="282">
        <f>100%-C6</f>
        <v>0.31000000000000005</v>
      </c>
      <c r="E6" s="361">
        <f>D6*B6</f>
        <v>0</v>
      </c>
    </row>
    <row r="7" spans="1:5" x14ac:dyDescent="0.25">
      <c r="A7" s="280" t="s">
        <v>83</v>
      </c>
      <c r="B7" s="361">
        <f>'IV) Vaste kosten'!B47</f>
        <v>0</v>
      </c>
      <c r="C7" s="281">
        <v>0.5</v>
      </c>
      <c r="D7" s="282">
        <f t="shared" ref="D7:D8" si="0">100%-C7</f>
        <v>0.5</v>
      </c>
      <c r="E7" s="361">
        <f t="shared" ref="E7:E8" si="1">D7*B7</f>
        <v>0</v>
      </c>
    </row>
    <row r="8" spans="1:5" x14ac:dyDescent="0.25">
      <c r="A8" s="280" t="s">
        <v>60</v>
      </c>
      <c r="B8" s="361">
        <f>'IV) Vaste kosten'!B44</f>
        <v>0</v>
      </c>
      <c r="C8" s="281">
        <v>0.5</v>
      </c>
      <c r="D8" s="282">
        <f t="shared" si="0"/>
        <v>0.5</v>
      </c>
      <c r="E8" s="361">
        <f t="shared" si="1"/>
        <v>0</v>
      </c>
    </row>
    <row r="9" spans="1:5" x14ac:dyDescent="0.25">
      <c r="A9" s="252"/>
      <c r="B9" s="252"/>
      <c r="C9" s="252"/>
      <c r="D9" s="252"/>
      <c r="E9" s="275"/>
    </row>
    <row r="10" spans="1:5" x14ac:dyDescent="0.25">
      <c r="A10" s="252"/>
      <c r="B10" s="252"/>
      <c r="C10" s="252"/>
      <c r="D10" s="257" t="s">
        <v>25</v>
      </c>
      <c r="E10" s="362">
        <f>SUM(E5:E9)</f>
        <v>0</v>
      </c>
    </row>
    <row r="11" spans="1:5" x14ac:dyDescent="0.25">
      <c r="A11" s="252"/>
      <c r="B11" s="252"/>
      <c r="C11" s="252"/>
      <c r="D11" s="252"/>
      <c r="E11" s="275"/>
    </row>
    <row r="12" spans="1:5" x14ac:dyDescent="0.25">
      <c r="A12" s="254" t="str">
        <f>'I) Investeringen'!A17</f>
        <v>Jaar 2</v>
      </c>
      <c r="B12" s="252"/>
      <c r="C12" s="252"/>
      <c r="D12" s="252"/>
      <c r="E12" s="275"/>
    </row>
    <row r="13" spans="1:5" s="279" customFormat="1" ht="27.6" x14ac:dyDescent="0.3">
      <c r="A13" s="276" t="s">
        <v>79</v>
      </c>
      <c r="B13" s="277" t="s">
        <v>80</v>
      </c>
      <c r="C13" s="158" t="s">
        <v>132</v>
      </c>
      <c r="D13" s="158" t="s">
        <v>131</v>
      </c>
      <c r="E13" s="278" t="s">
        <v>81</v>
      </c>
    </row>
    <row r="14" spans="1:5" x14ac:dyDescent="0.25">
      <c r="A14" s="280" t="s">
        <v>82</v>
      </c>
      <c r="B14" s="361">
        <f>'IV) Vaste kosten'!C19+'I) Investeringen'!F26+'IV) Vaste kosten'!C29 + 'IV) Vaste kosten'!C66</f>
        <v>0</v>
      </c>
      <c r="C14" s="281">
        <v>0.75</v>
      </c>
      <c r="D14" s="282">
        <f>100%-C14</f>
        <v>0.25</v>
      </c>
      <c r="E14" s="361">
        <f>D14*B14</f>
        <v>0</v>
      </c>
    </row>
    <row r="15" spans="1:5" x14ac:dyDescent="0.25">
      <c r="A15" s="280" t="s">
        <v>62</v>
      </c>
      <c r="B15" s="361">
        <f>'IV) Vaste kosten'!C46</f>
        <v>0</v>
      </c>
      <c r="C15" s="281">
        <v>0.69</v>
      </c>
      <c r="D15" s="282">
        <f>100%-C15</f>
        <v>0.31000000000000005</v>
      </c>
      <c r="E15" s="361">
        <f>D15*B15</f>
        <v>0</v>
      </c>
    </row>
    <row r="16" spans="1:5" x14ac:dyDescent="0.25">
      <c r="A16" s="280" t="s">
        <v>83</v>
      </c>
      <c r="B16" s="361">
        <f>'IV) Vaste kosten'!C47</f>
        <v>0</v>
      </c>
      <c r="C16" s="281">
        <v>0.5</v>
      </c>
      <c r="D16" s="282">
        <f t="shared" ref="D16:D17" si="2">100%-C16</f>
        <v>0.5</v>
      </c>
      <c r="E16" s="361">
        <f t="shared" ref="E16:E17" si="3">D16*B16</f>
        <v>0</v>
      </c>
    </row>
    <row r="17" spans="1:5" x14ac:dyDescent="0.25">
      <c r="A17" s="280" t="s">
        <v>60</v>
      </c>
      <c r="B17" s="361">
        <f>'IV) Vaste kosten'!C44</f>
        <v>0</v>
      </c>
      <c r="C17" s="281">
        <v>0.5</v>
      </c>
      <c r="D17" s="282">
        <f t="shared" si="2"/>
        <v>0.5</v>
      </c>
      <c r="E17" s="361">
        <f t="shared" si="3"/>
        <v>0</v>
      </c>
    </row>
    <row r="18" spans="1:5" x14ac:dyDescent="0.25">
      <c r="A18" s="252"/>
      <c r="B18" s="252"/>
      <c r="C18" s="252"/>
      <c r="D18" s="252"/>
      <c r="E18" s="275"/>
    </row>
    <row r="19" spans="1:5" x14ac:dyDescent="0.25">
      <c r="A19" s="252"/>
      <c r="B19" s="252"/>
      <c r="C19" s="252"/>
      <c r="D19" s="257" t="s">
        <v>25</v>
      </c>
      <c r="E19" s="362">
        <f>SUM(E14:E18)</f>
        <v>0</v>
      </c>
    </row>
    <row r="20" spans="1:5" x14ac:dyDescent="0.25">
      <c r="A20" s="252"/>
      <c r="B20" s="252"/>
      <c r="C20" s="252"/>
      <c r="D20" s="252"/>
      <c r="E20" s="275"/>
    </row>
    <row r="21" spans="1:5" x14ac:dyDescent="0.25">
      <c r="A21" s="252"/>
      <c r="B21" s="252"/>
      <c r="C21" s="252"/>
      <c r="D21" s="252"/>
      <c r="E21" s="275"/>
    </row>
    <row r="22" spans="1:5" x14ac:dyDescent="0.25">
      <c r="A22" s="252"/>
      <c r="B22" s="252"/>
      <c r="C22" s="252"/>
      <c r="D22" s="252"/>
      <c r="E22" s="275"/>
    </row>
    <row r="23" spans="1:5" x14ac:dyDescent="0.25">
      <c r="A23" s="252"/>
      <c r="B23" s="252"/>
      <c r="C23" s="252"/>
      <c r="D23" s="252"/>
      <c r="E23" s="275"/>
    </row>
    <row r="24" spans="1:5" x14ac:dyDescent="0.25">
      <c r="A24" s="252"/>
      <c r="B24" s="252"/>
      <c r="C24" s="252"/>
      <c r="D24" s="252"/>
      <c r="E24" s="275"/>
    </row>
    <row r="25" spans="1:5" x14ac:dyDescent="0.25">
      <c r="A25" s="252"/>
      <c r="B25" s="252"/>
      <c r="C25" s="252"/>
      <c r="D25" s="252"/>
      <c r="E25" s="275"/>
    </row>
    <row r="26" spans="1:5" x14ac:dyDescent="0.25">
      <c r="A26" s="252"/>
      <c r="B26" s="252"/>
      <c r="C26" s="252"/>
      <c r="D26" s="252"/>
      <c r="E26" s="275"/>
    </row>
    <row r="27" spans="1:5" x14ac:dyDescent="0.25">
      <c r="A27" s="252"/>
      <c r="B27" s="252"/>
      <c r="C27" s="252"/>
      <c r="D27" s="252"/>
      <c r="E27" s="275"/>
    </row>
    <row r="28" spans="1:5" x14ac:dyDescent="0.25">
      <c r="A28" s="252"/>
      <c r="B28" s="252"/>
      <c r="C28" s="252"/>
      <c r="D28" s="252"/>
      <c r="E28" s="275"/>
    </row>
    <row r="29" spans="1:5" x14ac:dyDescent="0.25">
      <c r="A29" s="252"/>
      <c r="B29" s="252"/>
      <c r="C29" s="252"/>
      <c r="D29" s="252"/>
      <c r="E29" s="275"/>
    </row>
    <row r="30" spans="1:5" x14ac:dyDescent="0.25">
      <c r="A30" s="252"/>
      <c r="B30" s="252"/>
      <c r="C30" s="252"/>
      <c r="D30" s="252"/>
      <c r="E30" s="275"/>
    </row>
    <row r="158" spans="14:14" s="253" customFormat="1" x14ac:dyDescent="0.25">
      <c r="N158" s="253" t="s">
        <v>9</v>
      </c>
    </row>
    <row r="471" spans="2:2" s="253" customFormat="1" x14ac:dyDescent="0.25">
      <c r="B471" s="253" t="s">
        <v>10</v>
      </c>
    </row>
    <row r="473" spans="2:2" s="253" customFormat="1" x14ac:dyDescent="0.25">
      <c r="B473" s="253" t="s">
        <v>11</v>
      </c>
    </row>
  </sheetData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rgb="FFFF0000"/>
  </sheetPr>
  <dimension ref="A1:P464"/>
  <sheetViews>
    <sheetView zoomScale="170" zoomScaleNormal="170" workbookViewId="0"/>
  </sheetViews>
  <sheetFormatPr defaultColWidth="9.109375" defaultRowHeight="13.8" x14ac:dyDescent="0.25"/>
  <cols>
    <col min="1" max="1" width="61.88671875" style="253" customWidth="1"/>
    <col min="2" max="2" width="13.109375" style="312" bestFit="1" customWidth="1"/>
    <col min="3" max="3" width="17.33203125" style="313" customWidth="1"/>
    <col min="4" max="16384" width="9.109375" style="253"/>
  </cols>
  <sheetData>
    <row r="1" spans="1:16" s="154" customFormat="1" ht="28.5" customHeight="1" thickBot="1" x14ac:dyDescent="0.35">
      <c r="A1" s="284" t="s">
        <v>235</v>
      </c>
      <c r="B1" s="285" t="s">
        <v>129</v>
      </c>
      <c r="C1" s="285" t="s">
        <v>97</v>
      </c>
    </row>
    <row r="2" spans="1:16" x14ac:dyDescent="0.25">
      <c r="A2" s="286"/>
      <c r="B2" s="287"/>
      <c r="C2" s="288"/>
    </row>
    <row r="3" spans="1:16" x14ac:dyDescent="0.25">
      <c r="A3" s="289" t="s">
        <v>156</v>
      </c>
      <c r="B3" s="363">
        <f>B4</f>
        <v>0</v>
      </c>
      <c r="C3" s="364">
        <f>SUM(C4:C4)</f>
        <v>0</v>
      </c>
    </row>
    <row r="4" spans="1:16" x14ac:dyDescent="0.25">
      <c r="A4" s="280" t="s">
        <v>284</v>
      </c>
      <c r="B4" s="365">
        <f>'III) Omzet en variabele kosten'!F5</f>
        <v>0</v>
      </c>
      <c r="C4" s="366">
        <f>'III) Omzet en variabele kosten'!F18</f>
        <v>0</v>
      </c>
    </row>
    <row r="5" spans="1:16" x14ac:dyDescent="0.25">
      <c r="A5" s="280"/>
      <c r="B5" s="290"/>
      <c r="C5" s="291"/>
    </row>
    <row r="6" spans="1:16" x14ac:dyDescent="0.25">
      <c r="A6" s="370" t="s">
        <v>289</v>
      </c>
      <c r="B6" s="363">
        <f>SUM(B7)</f>
        <v>0</v>
      </c>
      <c r="C6" s="364">
        <f>SUM(C7)</f>
        <v>0</v>
      </c>
    </row>
    <row r="7" spans="1:16" x14ac:dyDescent="0.25">
      <c r="A7" s="280" t="s">
        <v>84</v>
      </c>
      <c r="B7" s="365">
        <f>'III) Omzet en variabele kosten'!E5</f>
        <v>0</v>
      </c>
      <c r="C7" s="366">
        <f>'III) Omzet en variabele kosten'!E18</f>
        <v>0</v>
      </c>
    </row>
    <row r="8" spans="1:16" x14ac:dyDescent="0.25">
      <c r="A8" s="280"/>
      <c r="B8" s="290"/>
      <c r="C8" s="291"/>
    </row>
    <row r="9" spans="1:16" s="294" customFormat="1" ht="14.4" x14ac:dyDescent="0.3">
      <c r="A9" s="370" t="s">
        <v>290</v>
      </c>
      <c r="B9" s="363">
        <f>B3-B6</f>
        <v>0</v>
      </c>
      <c r="C9" s="364">
        <f>C3-C6</f>
        <v>0</v>
      </c>
      <c r="E9" s="295" t="s">
        <v>328</v>
      </c>
      <c r="F9" s="295"/>
      <c r="G9" s="295"/>
      <c r="H9" s="295"/>
      <c r="I9" s="295"/>
      <c r="J9" s="295"/>
      <c r="K9" s="295"/>
      <c r="L9" s="295"/>
      <c r="M9" s="295"/>
      <c r="N9" s="295"/>
      <c r="O9" s="296"/>
    </row>
    <row r="10" spans="1:16" ht="14.4" x14ac:dyDescent="0.3">
      <c r="A10" s="302" t="s">
        <v>296</v>
      </c>
      <c r="B10" s="371" t="e">
        <f>B9/B3</f>
        <v>#DIV/0!</v>
      </c>
      <c r="C10" s="372" t="e">
        <f>C9/C3</f>
        <v>#DIV/0!</v>
      </c>
      <c r="E10" s="295" t="s">
        <v>252</v>
      </c>
      <c r="F10" s="295"/>
      <c r="G10" s="295"/>
      <c r="H10" s="295"/>
      <c r="I10" s="295"/>
      <c r="J10" s="295"/>
      <c r="K10" s="295"/>
      <c r="L10" s="295"/>
      <c r="M10" s="295"/>
      <c r="N10" s="295"/>
      <c r="O10" s="296"/>
      <c r="P10" s="294"/>
    </row>
    <row r="11" spans="1:16" ht="14.4" x14ac:dyDescent="0.3">
      <c r="A11" s="297"/>
      <c r="B11" s="298"/>
      <c r="C11" s="299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6"/>
      <c r="P11" s="294"/>
    </row>
    <row r="12" spans="1:16" x14ac:dyDescent="0.25">
      <c r="A12" s="370" t="s">
        <v>291</v>
      </c>
      <c r="B12" s="363">
        <f>SUM(B13:B16)</f>
        <v>2792.2</v>
      </c>
      <c r="C12" s="364">
        <f>SUM(C13:C16)</f>
        <v>2792.2</v>
      </c>
    </row>
    <row r="13" spans="1:16" x14ac:dyDescent="0.25">
      <c r="A13" s="280" t="s">
        <v>85</v>
      </c>
      <c r="B13" s="365">
        <f>'IV) Vaste kosten'!B6</f>
        <v>2792.2</v>
      </c>
      <c r="C13" s="366">
        <f>'IV) Vaste kosten'!C6+'IV) Vaste kosten'!D6</f>
        <v>2792.2</v>
      </c>
    </row>
    <row r="14" spans="1:16" x14ac:dyDescent="0.25">
      <c r="A14" s="280" t="s">
        <v>148</v>
      </c>
      <c r="B14" s="365">
        <f>'IV) Vaste kosten'!B53</f>
        <v>0</v>
      </c>
      <c r="C14" s="366">
        <f>'IV) Vaste kosten'!C53</f>
        <v>0</v>
      </c>
    </row>
    <row r="15" spans="1:16" x14ac:dyDescent="0.25">
      <c r="A15" s="280" t="s">
        <v>140</v>
      </c>
      <c r="B15" s="365">
        <f>'IV) Vaste kosten'!B61</f>
        <v>0</v>
      </c>
      <c r="C15" s="366">
        <f>'IV) Vaste kosten'!C61</f>
        <v>0</v>
      </c>
    </row>
    <row r="16" spans="1:16" x14ac:dyDescent="0.25">
      <c r="A16" s="280" t="s">
        <v>141</v>
      </c>
      <c r="B16" s="365">
        <f>'IV) Vaste kosten'!B63</f>
        <v>0</v>
      </c>
      <c r="C16" s="366">
        <f>'IV) Vaste kosten'!C63</f>
        <v>0</v>
      </c>
    </row>
    <row r="17" spans="1:11" x14ac:dyDescent="0.25">
      <c r="A17" s="280"/>
      <c r="B17" s="290"/>
      <c r="C17" s="291"/>
    </row>
    <row r="18" spans="1:11" x14ac:dyDescent="0.25">
      <c r="A18" s="370" t="s">
        <v>292</v>
      </c>
      <c r="B18" s="363">
        <f>B3-B6-B12</f>
        <v>-2792.2</v>
      </c>
      <c r="C18" s="364">
        <f>C3-C6-C12</f>
        <v>-2792.2</v>
      </c>
    </row>
    <row r="19" spans="1:11" x14ac:dyDescent="0.25">
      <c r="A19" s="375" t="s">
        <v>293</v>
      </c>
      <c r="B19" s="292"/>
      <c r="C19" s="293"/>
    </row>
    <row r="20" spans="1:11" x14ac:dyDescent="0.25">
      <c r="A20" s="375" t="s">
        <v>294</v>
      </c>
      <c r="B20" s="365">
        <f>'IV) Vaste kosten'!B71</f>
        <v>0</v>
      </c>
      <c r="C20" s="366">
        <f>'IV) Vaste kosten'!C71</f>
        <v>0</v>
      </c>
    </row>
    <row r="21" spans="1:11" x14ac:dyDescent="0.25">
      <c r="A21" s="280"/>
      <c r="B21" s="290"/>
      <c r="C21" s="291"/>
    </row>
    <row r="22" spans="1:11" x14ac:dyDescent="0.25">
      <c r="A22" s="289" t="s">
        <v>295</v>
      </c>
      <c r="B22" s="363">
        <f>B18+B19-B20</f>
        <v>-2792.2</v>
      </c>
      <c r="C22" s="364">
        <f>C18+C19-C20</f>
        <v>-2792.2</v>
      </c>
      <c r="G22" s="300"/>
      <c r="H22" s="301"/>
      <c r="I22" s="301"/>
      <c r="J22" s="300"/>
      <c r="K22" s="300"/>
    </row>
    <row r="23" spans="1:11" ht="14.4" x14ac:dyDescent="0.3">
      <c r="A23" s="375" t="s">
        <v>318</v>
      </c>
      <c r="B23" s="373">
        <f>'V) Verworpen uitgaven'!E10</f>
        <v>0</v>
      </c>
      <c r="C23" s="374">
        <f>'V) Verworpen uitgaven'!E19</f>
        <v>0</v>
      </c>
      <c r="G23" s="300"/>
      <c r="H23" s="303"/>
      <c r="I23" s="303"/>
      <c r="J23" s="300"/>
      <c r="K23" s="300"/>
    </row>
    <row r="24" spans="1:11" x14ac:dyDescent="0.25">
      <c r="A24" s="280"/>
      <c r="B24" s="290"/>
      <c r="C24" s="291"/>
    </row>
    <row r="25" spans="1:11" x14ac:dyDescent="0.25">
      <c r="A25" s="289" t="s">
        <v>86</v>
      </c>
      <c r="B25" s="363">
        <f>IF(B22&gt;0,B22+B23,B23)</f>
        <v>0</v>
      </c>
      <c r="C25" s="364">
        <f>IF(C22&gt;0,C22+C23,C23)</f>
        <v>0</v>
      </c>
      <c r="G25" s="300"/>
      <c r="H25" s="301"/>
      <c r="I25" s="301"/>
      <c r="J25" s="300"/>
      <c r="K25" s="300"/>
    </row>
    <row r="26" spans="1:11" x14ac:dyDescent="0.25">
      <c r="A26" s="375" t="s">
        <v>304</v>
      </c>
      <c r="B26" s="365">
        <f>'VII) Belastingen'!C23</f>
        <v>0</v>
      </c>
      <c r="C26" s="366">
        <f>'VII) Belastingen'!G23</f>
        <v>0</v>
      </c>
    </row>
    <row r="27" spans="1:11" x14ac:dyDescent="0.25">
      <c r="A27" s="280"/>
      <c r="B27" s="290"/>
      <c r="C27" s="291"/>
    </row>
    <row r="28" spans="1:11" s="154" customFormat="1" ht="28.5" customHeight="1" x14ac:dyDescent="0.3">
      <c r="A28" s="304" t="s">
        <v>133</v>
      </c>
      <c r="B28" s="376">
        <f>B22-B26</f>
        <v>-2792.2</v>
      </c>
      <c r="C28" s="377">
        <f>C22-C26</f>
        <v>-2792.2</v>
      </c>
    </row>
    <row r="29" spans="1:11" x14ac:dyDescent="0.25">
      <c r="A29" s="375" t="s">
        <v>305</v>
      </c>
      <c r="B29" s="365">
        <f>B15</f>
        <v>0</v>
      </c>
      <c r="C29" s="366">
        <f>C15</f>
        <v>0</v>
      </c>
    </row>
    <row r="30" spans="1:11" x14ac:dyDescent="0.25">
      <c r="A30" s="375" t="s">
        <v>306</v>
      </c>
      <c r="B30" s="378" t="e">
        <f>-('II) Financiering'!B21/'II) Financiering'!B22+'II) Financiering'!B29/'II) Financiering'!B30)</f>
        <v>#DIV/0!</v>
      </c>
      <c r="C30" s="379" t="e">
        <f>-'II) Financiering'!B25-'II) Financiering'!B33-'II) Financiering'!B40+'IV) Vaste kosten'!C72</f>
        <v>#DIV/0!</v>
      </c>
    </row>
    <row r="31" spans="1:11" x14ac:dyDescent="0.25">
      <c r="A31" s="305"/>
      <c r="B31" s="306"/>
      <c r="C31" s="307"/>
    </row>
    <row r="32" spans="1:11" s="154" customFormat="1" ht="28.5" customHeight="1" x14ac:dyDescent="0.3">
      <c r="A32" s="304" t="s">
        <v>241</v>
      </c>
      <c r="B32" s="380" t="e">
        <f>B28+B29+B30</f>
        <v>#DIV/0!</v>
      </c>
      <c r="C32" s="381" t="e">
        <f>C28+C15+C30</f>
        <v>#DIV/0!</v>
      </c>
    </row>
    <row r="33" spans="1:3" ht="14.4" thickBot="1" x14ac:dyDescent="0.3">
      <c r="A33" s="367"/>
      <c r="B33" s="308"/>
      <c r="C33" s="309"/>
    </row>
    <row r="34" spans="1:3" ht="14.4" thickBot="1" x14ac:dyDescent="0.3">
      <c r="A34" s="368" t="s">
        <v>102</v>
      </c>
      <c r="B34" s="382" t="e">
        <f>B32/12</f>
        <v>#DIV/0!</v>
      </c>
      <c r="C34" s="383" t="e">
        <f>C32/12</f>
        <v>#DIV/0!</v>
      </c>
    </row>
    <row r="35" spans="1:3" ht="14.4" thickBot="1" x14ac:dyDescent="0.3">
      <c r="A35" s="369"/>
      <c r="B35" s="310"/>
      <c r="C35" s="311"/>
    </row>
    <row r="149" spans="2:3" x14ac:dyDescent="0.25">
      <c r="B149" s="253"/>
      <c r="C149" s="253"/>
    </row>
    <row r="462" spans="2:3" x14ac:dyDescent="0.25">
      <c r="B462" s="253"/>
      <c r="C462" s="253"/>
    </row>
    <row r="464" spans="2:3" x14ac:dyDescent="0.25">
      <c r="B464" s="253"/>
      <c r="C464" s="253"/>
    </row>
  </sheetData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rgb="FFFF0000"/>
  </sheetPr>
  <dimension ref="A1:N468"/>
  <sheetViews>
    <sheetView topLeftCell="A12" zoomScale="150" zoomScaleNormal="150" workbookViewId="0">
      <selection activeCell="F37" sqref="F37"/>
    </sheetView>
  </sheetViews>
  <sheetFormatPr defaultColWidth="9.109375" defaultRowHeight="13.8" x14ac:dyDescent="0.25"/>
  <cols>
    <col min="1" max="2" width="13.6640625" style="253" bestFit="1" customWidth="1"/>
    <col min="3" max="3" width="10.109375" style="253" bestFit="1" customWidth="1"/>
    <col min="4" max="4" width="12.6640625" style="253" customWidth="1"/>
    <col min="5" max="5" width="11.44140625" style="253" customWidth="1"/>
    <col min="6" max="6" width="11.109375" style="253" bestFit="1" customWidth="1"/>
    <col min="7" max="7" width="17" style="253" customWidth="1"/>
    <col min="8" max="8" width="9.109375" style="253"/>
    <col min="9" max="9" width="6.33203125" style="253" customWidth="1"/>
    <col min="10" max="10" width="9.109375" style="253"/>
    <col min="11" max="11" width="9.6640625" style="253" bestFit="1" customWidth="1"/>
    <col min="12" max="16384" width="9.109375" style="253"/>
  </cols>
  <sheetData>
    <row r="1" spans="1:9" x14ac:dyDescent="0.25">
      <c r="A1" s="443" t="s">
        <v>341</v>
      </c>
      <c r="B1" s="444"/>
      <c r="C1" s="445"/>
      <c r="D1" s="446"/>
      <c r="E1" s="446"/>
    </row>
    <row r="2" spans="1:9" ht="14.4" thickBot="1" x14ac:dyDescent="0.3">
      <c r="A2" s="252"/>
      <c r="B2" s="250"/>
      <c r="C2" s="252"/>
      <c r="D2" s="252"/>
      <c r="E2" s="252"/>
    </row>
    <row r="3" spans="1:9" ht="15" customHeight="1" thickBot="1" x14ac:dyDescent="0.3">
      <c r="A3" s="464" t="s">
        <v>340</v>
      </c>
      <c r="B3" s="465"/>
      <c r="C3" s="465"/>
      <c r="D3" s="466"/>
      <c r="E3" s="252"/>
    </row>
    <row r="4" spans="1:9" x14ac:dyDescent="0.25">
      <c r="A4" s="314" t="s">
        <v>88</v>
      </c>
      <c r="B4" s="255" t="s">
        <v>89</v>
      </c>
      <c r="C4" s="255" t="s">
        <v>90</v>
      </c>
      <c r="D4" s="315" t="s">
        <v>91</v>
      </c>
      <c r="E4" s="255"/>
    </row>
    <row r="5" spans="1:9" ht="14.4" x14ac:dyDescent="0.3">
      <c r="A5" s="428">
        <v>0</v>
      </c>
      <c r="B5" s="429">
        <v>8990</v>
      </c>
      <c r="C5" s="317">
        <v>0</v>
      </c>
      <c r="D5" s="318">
        <v>0</v>
      </c>
      <c r="E5" s="316"/>
    </row>
    <row r="6" spans="1:9" ht="14.4" x14ac:dyDescent="0.3">
      <c r="A6" s="430">
        <f>B5</f>
        <v>8990</v>
      </c>
      <c r="B6" s="431">
        <v>13440</v>
      </c>
      <c r="C6" s="319">
        <v>0.25</v>
      </c>
      <c r="D6" s="318">
        <f>(B6-A6)*C6</f>
        <v>1112.5</v>
      </c>
      <c r="E6" s="316"/>
    </row>
    <row r="7" spans="1:9" ht="14.4" x14ac:dyDescent="0.3">
      <c r="A7" s="430">
        <f>B6</f>
        <v>13440</v>
      </c>
      <c r="B7" s="431">
        <v>23720</v>
      </c>
      <c r="C7" s="319">
        <v>0.4</v>
      </c>
      <c r="D7" s="318">
        <f>(B7-A7)*C7</f>
        <v>4112</v>
      </c>
      <c r="E7" s="316"/>
    </row>
    <row r="8" spans="1:9" ht="14.4" x14ac:dyDescent="0.3">
      <c r="A8" s="430">
        <f>B7</f>
        <v>23720</v>
      </c>
      <c r="B8" s="431">
        <v>41360</v>
      </c>
      <c r="C8" s="319">
        <v>0.45</v>
      </c>
      <c r="D8" s="318">
        <f t="shared" ref="D8" si="0">(B8-A8)*C8</f>
        <v>7938</v>
      </c>
      <c r="E8" s="316"/>
    </row>
    <row r="9" spans="1:9" ht="15" thickBot="1" x14ac:dyDescent="0.35">
      <c r="A9" s="432">
        <f>B8</f>
        <v>41360</v>
      </c>
      <c r="B9" s="433" t="s">
        <v>92</v>
      </c>
      <c r="C9" s="320">
        <v>0.5</v>
      </c>
      <c r="D9" s="434"/>
      <c r="E9" s="316"/>
    </row>
    <row r="10" spans="1:9" x14ac:dyDescent="0.25">
      <c r="A10" s="252"/>
      <c r="B10" s="255"/>
      <c r="C10" s="255"/>
      <c r="D10" s="252"/>
      <c r="E10" s="252"/>
    </row>
    <row r="11" spans="1:9" x14ac:dyDescent="0.25">
      <c r="A11" s="252"/>
      <c r="B11" s="255"/>
      <c r="C11" s="255"/>
      <c r="D11" s="252"/>
      <c r="E11" s="252"/>
    </row>
    <row r="12" spans="1:9" x14ac:dyDescent="0.25">
      <c r="A12" s="252"/>
      <c r="B12" s="252"/>
      <c r="C12" s="252"/>
      <c r="D12" s="252"/>
      <c r="E12" s="252"/>
    </row>
    <row r="13" spans="1:9" x14ac:dyDescent="0.25">
      <c r="A13" s="321" t="s">
        <v>98</v>
      </c>
      <c r="B13" s="322"/>
      <c r="C13" s="252"/>
      <c r="D13" s="252"/>
      <c r="E13" s="321" t="s">
        <v>99</v>
      </c>
      <c r="F13" s="322"/>
      <c r="G13" s="252"/>
      <c r="H13" s="252"/>
      <c r="I13" s="252"/>
    </row>
    <row r="14" spans="1:9" x14ac:dyDescent="0.25">
      <c r="A14" s="252" t="s">
        <v>93</v>
      </c>
      <c r="B14" s="252"/>
      <c r="C14" s="323">
        <f>'VI) Resultatenrekening'!B25</f>
        <v>0</v>
      </c>
      <c r="D14" s="252"/>
      <c r="E14" s="252" t="s">
        <v>93</v>
      </c>
      <c r="F14" s="252"/>
      <c r="G14" s="323">
        <f>'VI) Resultatenrekening'!C25</f>
        <v>0</v>
      </c>
      <c r="H14" s="252"/>
      <c r="I14" s="252"/>
    </row>
    <row r="15" spans="1:9" x14ac:dyDescent="0.25">
      <c r="A15" s="252"/>
      <c r="B15" s="252"/>
      <c r="C15" s="252"/>
      <c r="D15" s="252"/>
      <c r="E15" s="252"/>
      <c r="F15" s="252"/>
      <c r="G15" s="252"/>
      <c r="H15" s="252"/>
      <c r="I15" s="252"/>
    </row>
    <row r="16" spans="1:9" x14ac:dyDescent="0.25">
      <c r="A16" s="252" t="s">
        <v>94</v>
      </c>
      <c r="B16" s="252" t="s">
        <v>95</v>
      </c>
      <c r="C16" s="252"/>
      <c r="D16" s="252"/>
      <c r="E16" s="252" t="s">
        <v>94</v>
      </c>
      <c r="F16" s="252" t="s">
        <v>95</v>
      </c>
      <c r="G16" s="252"/>
      <c r="H16" s="252"/>
      <c r="I16" s="252"/>
    </row>
    <row r="17" spans="1:9" ht="14.4" x14ac:dyDescent="0.3">
      <c r="A17" s="428">
        <f>A5</f>
        <v>0</v>
      </c>
      <c r="B17" s="429">
        <f>B5</f>
        <v>8990</v>
      </c>
      <c r="C17" s="275">
        <v>0</v>
      </c>
      <c r="D17" s="252"/>
      <c r="E17" s="429">
        <f>A5</f>
        <v>0</v>
      </c>
      <c r="F17" s="429">
        <f>B5</f>
        <v>8990</v>
      </c>
      <c r="G17" s="275">
        <v>0</v>
      </c>
      <c r="H17" s="252"/>
      <c r="I17" s="252"/>
    </row>
    <row r="18" spans="1:9" ht="14.4" x14ac:dyDescent="0.3">
      <c r="A18" s="428">
        <f t="shared" ref="A18:A21" si="1">A6</f>
        <v>8990</v>
      </c>
      <c r="B18" s="431">
        <f>IF($C$14&lt;A18,A18,IF($C$14&lt;B6,$C$14,B6))</f>
        <v>8990</v>
      </c>
      <c r="C18" s="275">
        <f>(B18-A18)*C6</f>
        <v>0</v>
      </c>
      <c r="D18" s="252"/>
      <c r="E18" s="429">
        <f t="shared" ref="E18:E21" si="2">A6</f>
        <v>8990</v>
      </c>
      <c r="F18" s="431">
        <f>IF($G$14&lt;E18,E18,IF($G$14&lt;B6,$G$14,B6))</f>
        <v>8990</v>
      </c>
      <c r="G18" s="275">
        <f>(F18-E18)*C6</f>
        <v>0</v>
      </c>
      <c r="H18" s="252"/>
      <c r="I18" s="252"/>
    </row>
    <row r="19" spans="1:9" ht="14.4" x14ac:dyDescent="0.3">
      <c r="A19" s="428">
        <f t="shared" si="1"/>
        <v>13440</v>
      </c>
      <c r="B19" s="431">
        <f t="shared" ref="B19:B21" si="3">IF($C$14&lt;A19,A19,IF($C$14&lt;B7,$C$14,B7))</f>
        <v>13440</v>
      </c>
      <c r="C19" s="275">
        <f>(B19-A19)*C7</f>
        <v>0</v>
      </c>
      <c r="D19" s="252"/>
      <c r="E19" s="429">
        <f t="shared" si="2"/>
        <v>13440</v>
      </c>
      <c r="F19" s="431">
        <f>IF($G$14&lt;E19,E19,IF($G$14&lt;B7,$G$14,B7))</f>
        <v>13440</v>
      </c>
      <c r="G19" s="275">
        <f>(F19-E19)*C7</f>
        <v>0</v>
      </c>
      <c r="H19" s="252"/>
      <c r="I19" s="252"/>
    </row>
    <row r="20" spans="1:9" ht="14.4" x14ac:dyDescent="0.3">
      <c r="A20" s="428">
        <f t="shared" si="1"/>
        <v>23720</v>
      </c>
      <c r="B20" s="431">
        <f t="shared" si="3"/>
        <v>23720</v>
      </c>
      <c r="C20" s="275">
        <f>(B20-A20)*C8</f>
        <v>0</v>
      </c>
      <c r="D20" s="252"/>
      <c r="E20" s="429">
        <f t="shared" si="2"/>
        <v>23720</v>
      </c>
      <c r="F20" s="431">
        <f>IF($G$14&lt;E20,E20,IF($G$14&lt;B8,$G$14,B8))</f>
        <v>23720</v>
      </c>
      <c r="G20" s="275">
        <f>(F20-E20)*C8</f>
        <v>0</v>
      </c>
      <c r="H20" s="252"/>
      <c r="I20" s="252"/>
    </row>
    <row r="21" spans="1:9" ht="14.4" x14ac:dyDescent="0.3">
      <c r="A21" s="428">
        <f t="shared" si="1"/>
        <v>41360</v>
      </c>
      <c r="B21" s="431">
        <f t="shared" si="3"/>
        <v>41360</v>
      </c>
      <c r="C21" s="275">
        <f>(B21-A21)*C9</f>
        <v>0</v>
      </c>
      <c r="D21" s="252"/>
      <c r="E21" s="429">
        <f t="shared" si="2"/>
        <v>41360</v>
      </c>
      <c r="F21" s="431">
        <f>IF($G$14&lt;E21,E21,IF($G$14&lt;B9,$G$14,B9))</f>
        <v>41360</v>
      </c>
      <c r="G21" s="275">
        <f>(F21-E21)*C9</f>
        <v>0</v>
      </c>
      <c r="H21" s="252"/>
      <c r="I21" s="252"/>
    </row>
    <row r="22" spans="1:9" x14ac:dyDescent="0.25">
      <c r="A22" s="252"/>
      <c r="B22" s="252"/>
      <c r="C22" s="252"/>
      <c r="D22" s="252"/>
      <c r="E22" s="252"/>
      <c r="F22" s="252"/>
      <c r="G22" s="252"/>
      <c r="H22" s="252"/>
      <c r="I22" s="252"/>
    </row>
    <row r="23" spans="1:9" x14ac:dyDescent="0.25">
      <c r="A23" s="324" t="s">
        <v>96</v>
      </c>
      <c r="B23" s="325"/>
      <c r="C23" s="326">
        <f>SUM(C17:C22)</f>
        <v>0</v>
      </c>
      <c r="D23" s="252"/>
      <c r="E23" s="324" t="s">
        <v>96</v>
      </c>
      <c r="F23" s="325"/>
      <c r="G23" s="326">
        <f>SUM(G17:G22)</f>
        <v>0</v>
      </c>
      <c r="H23" s="252"/>
      <c r="I23" s="252"/>
    </row>
    <row r="24" spans="1:9" x14ac:dyDescent="0.25">
      <c r="A24" s="252"/>
      <c r="B24" s="252"/>
      <c r="C24" s="252"/>
      <c r="D24" s="252"/>
      <c r="E24" s="252"/>
      <c r="F24" s="252"/>
      <c r="G24" s="252"/>
      <c r="H24" s="252"/>
      <c r="I24" s="252"/>
    </row>
    <row r="25" spans="1:9" s="159" customFormat="1" x14ac:dyDescent="0.25">
      <c r="A25" s="159" t="s">
        <v>138</v>
      </c>
    </row>
    <row r="26" spans="1:9" x14ac:dyDescent="0.25">
      <c r="A26" s="159" t="s">
        <v>137</v>
      </c>
    </row>
    <row r="38" spans="1:5" x14ac:dyDescent="0.25">
      <c r="A38" s="252"/>
      <c r="B38" s="252"/>
      <c r="C38" s="252"/>
      <c r="D38" s="252"/>
      <c r="E38" s="252"/>
    </row>
    <row r="39" spans="1:5" x14ac:dyDescent="0.25">
      <c r="A39" s="252"/>
      <c r="B39" s="252"/>
      <c r="C39" s="252"/>
      <c r="D39" s="252"/>
      <c r="E39" s="252"/>
    </row>
    <row r="40" spans="1:5" x14ac:dyDescent="0.25">
      <c r="A40" s="252"/>
      <c r="B40" s="252"/>
      <c r="C40" s="252"/>
      <c r="D40" s="252"/>
      <c r="E40" s="252"/>
    </row>
    <row r="41" spans="1:5" x14ac:dyDescent="0.25">
      <c r="A41" s="252"/>
      <c r="B41" s="252"/>
      <c r="C41" s="252"/>
      <c r="D41" s="252"/>
      <c r="E41" s="252"/>
    </row>
    <row r="42" spans="1:5" x14ac:dyDescent="0.25">
      <c r="A42" s="252"/>
      <c r="B42" s="252"/>
      <c r="C42" s="252"/>
      <c r="D42" s="252"/>
      <c r="E42" s="252"/>
    </row>
    <row r="43" spans="1:5" x14ac:dyDescent="0.25">
      <c r="A43" s="252"/>
      <c r="B43" s="252"/>
      <c r="C43" s="252"/>
      <c r="D43" s="252"/>
      <c r="E43" s="252"/>
    </row>
    <row r="153" spans="14:14" x14ac:dyDescent="0.25">
      <c r="N153" s="253" t="s">
        <v>9</v>
      </c>
    </row>
    <row r="466" spans="2:2" x14ac:dyDescent="0.25">
      <c r="B466" s="253" t="s">
        <v>10</v>
      </c>
    </row>
    <row r="468" spans="2:2" x14ac:dyDescent="0.25">
      <c r="B468" s="253" t="s">
        <v>11</v>
      </c>
    </row>
  </sheetData>
  <mergeCells count="1">
    <mergeCell ref="A3:D3"/>
  </mergeCells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rowBreaks count="1" manualBreakCount="1">
    <brk id="39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rgb="FF00B050"/>
  </sheetPr>
  <dimension ref="A1:L43"/>
  <sheetViews>
    <sheetView zoomScale="170" zoomScaleNormal="170" workbookViewId="0">
      <selection activeCell="E16" sqref="E16"/>
    </sheetView>
  </sheetViews>
  <sheetFormatPr defaultColWidth="9.109375" defaultRowHeight="13.8" x14ac:dyDescent="0.25"/>
  <cols>
    <col min="1" max="1" width="10.44140625" style="159" customWidth="1"/>
    <col min="2" max="3" width="13.109375" style="159" customWidth="1"/>
    <col min="4" max="4" width="13.109375" style="159" bestFit="1" customWidth="1"/>
    <col min="5" max="5" width="12.6640625" style="159" customWidth="1"/>
    <col min="6" max="6" width="13.109375" style="159" customWidth="1"/>
    <col min="7" max="7" width="14.44140625" style="159" bestFit="1" customWidth="1"/>
    <col min="8" max="9" width="12.88671875" style="159" customWidth="1"/>
    <col min="10" max="11" width="14.33203125" style="159" customWidth="1"/>
    <col min="12" max="12" width="14.88671875" style="159" customWidth="1"/>
    <col min="13" max="16384" width="9.109375" style="159"/>
  </cols>
  <sheetData>
    <row r="1" spans="1:11" ht="14.4" thickBot="1" x14ac:dyDescent="0.3">
      <c r="A1" s="479" t="s">
        <v>236</v>
      </c>
      <c r="B1" s="480"/>
      <c r="C1" s="481"/>
    </row>
    <row r="2" spans="1:11" x14ac:dyDescent="0.25">
      <c r="E2" s="384" t="str">
        <f>'I) Investeringen'!A3</f>
        <v>Jaar 1</v>
      </c>
      <c r="F2" s="385" t="str">
        <f>'I) Investeringen'!A17</f>
        <v>Jaar 2</v>
      </c>
    </row>
    <row r="3" spans="1:11" ht="14.4" thickBot="1" x14ac:dyDescent="0.3"/>
    <row r="4" spans="1:11" ht="14.4" thickBot="1" x14ac:dyDescent="0.3">
      <c r="A4" s="159" t="s">
        <v>107</v>
      </c>
      <c r="E4" s="386"/>
      <c r="F4" s="386"/>
    </row>
    <row r="5" spans="1:11" ht="14.4" thickBot="1" x14ac:dyDescent="0.3">
      <c r="E5" s="387"/>
      <c r="F5" s="387"/>
    </row>
    <row r="6" spans="1:11" ht="14.4" thickBot="1" x14ac:dyDescent="0.3">
      <c r="A6" s="159" t="s">
        <v>135</v>
      </c>
      <c r="E6" s="388">
        <f>'Belastingen doodpuntomzet'!C23/12</f>
        <v>0</v>
      </c>
      <c r="F6" s="388">
        <f>'Belastingen doodpuntomzet'!G23/12</f>
        <v>0</v>
      </c>
    </row>
    <row r="7" spans="1:11" x14ac:dyDescent="0.25">
      <c r="A7" s="389" t="s">
        <v>136</v>
      </c>
    </row>
    <row r="8" spans="1:11" ht="14.4" thickBot="1" x14ac:dyDescent="0.3">
      <c r="A8" s="389"/>
    </row>
    <row r="9" spans="1:11" ht="15" thickTop="1" thickBot="1" x14ac:dyDescent="0.3">
      <c r="A9" s="390" t="s">
        <v>297</v>
      </c>
      <c r="E9" s="391" t="e">
        <f>('VI) Resultatenrekening'!B12-'VI) Resultatenrekening'!B30+12*'VIII) Doodpuntomzet'!E4+('VIII) Doodpuntomzet'!E4*12*0.205-'IV) Vaste kosten'!B49)-'VI) Resultatenrekening'!B15+'VI) Resultatenrekening'!B20)/SUM('III) Omzet en variabele kosten'!I6:I13)</f>
        <v>#DIV/0!</v>
      </c>
      <c r="F9" s="391" t="e">
        <f>('VI) Resultatenrekening'!C12-'VI) Resultatenrekening'!C30+12*'VIII) Doodpuntomzet'!F4+(F4*12*0.205-'IV) Vaste kosten'!C49)-'VI) Resultatenrekening'!C15+'VI) Resultatenrekening'!C20)/SUM('III) Omzet en variabele kosten'!I19:I26)</f>
        <v>#DIV/0!</v>
      </c>
      <c r="H9" s="391">
        <f>'III) Omzet en variabele kosten'!F5</f>
        <v>0</v>
      </c>
      <c r="I9" s="391">
        <f>'III) Omzet en variabele kosten'!F18</f>
        <v>0</v>
      </c>
      <c r="J9" s="392" t="s">
        <v>253</v>
      </c>
      <c r="K9" s="392"/>
    </row>
    <row r="10" spans="1:11" ht="15.75" customHeight="1" thickTop="1" x14ac:dyDescent="0.25">
      <c r="A10" s="393" t="s">
        <v>257</v>
      </c>
      <c r="B10" s="394"/>
      <c r="C10" s="394"/>
      <c r="D10" s="394"/>
      <c r="E10" s="394"/>
      <c r="F10" s="394"/>
      <c r="G10" s="389"/>
      <c r="H10" s="389"/>
    </row>
    <row r="11" spans="1:11" ht="15" customHeight="1" x14ac:dyDescent="0.25">
      <c r="A11" s="394" t="s">
        <v>256</v>
      </c>
      <c r="B11" s="394"/>
      <c r="C11" s="394"/>
      <c r="D11" s="394"/>
      <c r="E11" s="394"/>
      <c r="F11" s="477" t="s">
        <v>255</v>
      </c>
      <c r="G11" s="478"/>
      <c r="H11" s="478"/>
      <c r="I11" s="395"/>
    </row>
    <row r="12" spans="1:11" x14ac:dyDescent="0.25">
      <c r="E12" s="396"/>
      <c r="F12" s="478"/>
      <c r="G12" s="478"/>
      <c r="H12" s="478"/>
      <c r="I12" s="395"/>
    </row>
    <row r="13" spans="1:11" ht="15" customHeight="1" x14ac:dyDescent="0.25">
      <c r="B13" s="387"/>
      <c r="E13" s="397"/>
      <c r="G13" s="398"/>
      <c r="H13" s="398"/>
      <c r="I13" s="398"/>
    </row>
    <row r="14" spans="1:11" ht="15" customHeight="1" thickBot="1" x14ac:dyDescent="0.3">
      <c r="A14" s="399" t="s">
        <v>254</v>
      </c>
      <c r="B14" s="400"/>
      <c r="C14" s="387"/>
      <c r="E14" s="397"/>
      <c r="G14" s="401"/>
      <c r="H14" s="401"/>
      <c r="I14" s="401"/>
    </row>
    <row r="15" spans="1:11" ht="15" customHeight="1" x14ac:dyDescent="0.25">
      <c r="A15" s="402"/>
      <c r="B15" s="402"/>
      <c r="E15" s="397"/>
      <c r="G15" s="401"/>
      <c r="H15" s="401"/>
      <c r="I15" s="401"/>
    </row>
    <row r="16" spans="1:11" x14ac:dyDescent="0.25">
      <c r="A16" s="482" t="s">
        <v>111</v>
      </c>
      <c r="B16" s="483"/>
      <c r="C16" s="483"/>
      <c r="D16" s="483"/>
      <c r="E16" s="403">
        <v>0</v>
      </c>
      <c r="G16" s="397"/>
    </row>
    <row r="17" spans="1:12" x14ac:dyDescent="0.25">
      <c r="A17" s="482" t="s">
        <v>112</v>
      </c>
      <c r="B17" s="483"/>
      <c r="C17" s="483"/>
      <c r="D17" s="483"/>
      <c r="E17" s="403">
        <v>0</v>
      </c>
    </row>
    <row r="18" spans="1:12" x14ac:dyDescent="0.25">
      <c r="A18" s="484" t="s">
        <v>139</v>
      </c>
      <c r="B18" s="485"/>
      <c r="C18" s="485"/>
      <c r="D18" s="485"/>
      <c r="E18" s="403">
        <v>0</v>
      </c>
    </row>
    <row r="19" spans="1:12" x14ac:dyDescent="0.25">
      <c r="A19" s="404"/>
      <c r="B19" s="404"/>
      <c r="C19" s="404"/>
      <c r="D19" s="404"/>
    </row>
    <row r="21" spans="1:12" ht="14.4" thickBot="1" x14ac:dyDescent="0.3">
      <c r="A21" s="469" t="s">
        <v>302</v>
      </c>
      <c r="B21" s="469"/>
      <c r="C21" s="469"/>
    </row>
    <row r="23" spans="1:12" x14ac:dyDescent="0.25">
      <c r="A23" s="413"/>
      <c r="B23" s="413"/>
      <c r="C23" s="413"/>
      <c r="E23" s="470" t="s">
        <v>300</v>
      </c>
      <c r="F23" s="471"/>
      <c r="G23" s="262" t="s">
        <v>301</v>
      </c>
      <c r="H23" s="258" t="s">
        <v>298</v>
      </c>
      <c r="I23" s="258" t="s">
        <v>299</v>
      </c>
      <c r="J23" s="258" t="s">
        <v>116</v>
      </c>
      <c r="K23" s="258" t="s">
        <v>319</v>
      </c>
      <c r="L23" s="258" t="s">
        <v>307</v>
      </c>
    </row>
    <row r="24" spans="1:12" x14ac:dyDescent="0.25">
      <c r="A24" s="413"/>
      <c r="B24" s="413"/>
      <c r="C24" s="413"/>
      <c r="E24" s="475">
        <f>'III) Omzet en variabele kosten'!A6</f>
        <v>0</v>
      </c>
      <c r="F24" s="476"/>
      <c r="G24" s="412" t="e">
        <f>$E$9*'III) Omzet en variabele kosten'!H6</f>
        <v>#DIV/0!</v>
      </c>
      <c r="H24" s="411" t="e">
        <f>$A$28*'III) Omzet en variabele kosten'!H6</f>
        <v>#DIV/0!</v>
      </c>
      <c r="I24" s="411" t="e">
        <f>$B$28*'III) Omzet en variabele kosten'!H6</f>
        <v>#DIV/0!</v>
      </c>
      <c r="J24" s="411" t="e">
        <f>$C$28*'III) Omzet en variabele kosten'!H6</f>
        <v>#DIV/0!</v>
      </c>
      <c r="K24" s="414">
        <f>IF(E24=0,0,H24/'III) Omzet en variabele kosten'!D6)</f>
        <v>0</v>
      </c>
      <c r="L24" s="414">
        <f>IF(E24=0,0,J24/'III) Omzet en variabele kosten'!D6)</f>
        <v>0</v>
      </c>
    </row>
    <row r="25" spans="1:12" ht="14.4" thickBot="1" x14ac:dyDescent="0.3">
      <c r="E25" s="475">
        <f>'III) Omzet en variabele kosten'!A7</f>
        <v>0</v>
      </c>
      <c r="F25" s="476"/>
      <c r="G25" s="412" t="e">
        <f>$E$9*'III) Omzet en variabele kosten'!H7</f>
        <v>#DIV/0!</v>
      </c>
      <c r="H25" s="411" t="e">
        <f>$A$28*'III) Omzet en variabele kosten'!H7</f>
        <v>#DIV/0!</v>
      </c>
      <c r="I25" s="411" t="e">
        <f>$B$28*'III) Omzet en variabele kosten'!H7</f>
        <v>#DIV/0!</v>
      </c>
      <c r="J25" s="411" t="e">
        <f>$C$28*'III) Omzet en variabele kosten'!H7</f>
        <v>#DIV/0!</v>
      </c>
      <c r="K25" s="414">
        <f>IF(E25=0,0,H25/'III) Omzet en variabele kosten'!D7)</f>
        <v>0</v>
      </c>
      <c r="L25" s="414">
        <f>IF(E25=0,0,J25/'III) Omzet en variabele kosten'!D7)</f>
        <v>0</v>
      </c>
    </row>
    <row r="26" spans="1:12" x14ac:dyDescent="0.25">
      <c r="A26" s="472" t="s">
        <v>113</v>
      </c>
      <c r="B26" s="473"/>
      <c r="C26" s="474"/>
      <c r="E26" s="475">
        <f>'III) Omzet en variabele kosten'!A8</f>
        <v>0</v>
      </c>
      <c r="F26" s="476"/>
      <c r="G26" s="412" t="e">
        <f>$E$9*'III) Omzet en variabele kosten'!H8</f>
        <v>#DIV/0!</v>
      </c>
      <c r="H26" s="411" t="e">
        <f>$A$28*'III) Omzet en variabele kosten'!H8</f>
        <v>#DIV/0!</v>
      </c>
      <c r="I26" s="411" t="e">
        <f>$B$28*'III) Omzet en variabele kosten'!H8</f>
        <v>#DIV/0!</v>
      </c>
      <c r="J26" s="411" t="e">
        <f>$C$28*'III) Omzet en variabele kosten'!H8</f>
        <v>#DIV/0!</v>
      </c>
      <c r="K26" s="414">
        <f>IF(E26=0,0,H26/'III) Omzet en variabele kosten'!D8)</f>
        <v>0</v>
      </c>
      <c r="L26" s="414">
        <f>IF(E26=0,0,J26/'III) Omzet en variabele kosten'!D8)</f>
        <v>0</v>
      </c>
    </row>
    <row r="27" spans="1:12" x14ac:dyDescent="0.25">
      <c r="A27" s="405" t="s">
        <v>114</v>
      </c>
      <c r="B27" s="406" t="s">
        <v>115</v>
      </c>
      <c r="C27" s="407" t="s">
        <v>116</v>
      </c>
      <c r="E27" s="475">
        <f>'III) Omzet en variabele kosten'!A9</f>
        <v>0</v>
      </c>
      <c r="F27" s="476"/>
      <c r="G27" s="412" t="e">
        <f>$E$9*'III) Omzet en variabele kosten'!H9</f>
        <v>#DIV/0!</v>
      </c>
      <c r="H27" s="411" t="e">
        <f>$A$28*'III) Omzet en variabele kosten'!H9</f>
        <v>#DIV/0!</v>
      </c>
      <c r="I27" s="411" t="e">
        <f>$B$28*'III) Omzet en variabele kosten'!H9</f>
        <v>#DIV/0!</v>
      </c>
      <c r="J27" s="411" t="e">
        <f>$C$28*'III) Omzet en variabele kosten'!H9</f>
        <v>#DIV/0!</v>
      </c>
      <c r="K27" s="414">
        <f>IF(E27=0,0,H27/'III) Omzet en variabele kosten'!D9)</f>
        <v>0</v>
      </c>
      <c r="L27" s="414">
        <f>IF(E27=0,0,J27/'III) Omzet en variabele kosten'!D9)</f>
        <v>0</v>
      </c>
    </row>
    <row r="28" spans="1:12" ht="14.4" thickBot="1" x14ac:dyDescent="0.3">
      <c r="A28" s="408" t="e">
        <f>E9/E16</f>
        <v>#DIV/0!</v>
      </c>
      <c r="B28" s="409" t="e">
        <f>E9/E17</f>
        <v>#DIV/0!</v>
      </c>
      <c r="C28" s="410" t="e">
        <f>E9/(E17*E18)</f>
        <v>#DIV/0!</v>
      </c>
      <c r="E28" s="475">
        <f>'III) Omzet en variabele kosten'!A10</f>
        <v>0</v>
      </c>
      <c r="F28" s="476"/>
      <c r="G28" s="412" t="e">
        <f>$E$9*'III) Omzet en variabele kosten'!H10</f>
        <v>#DIV/0!</v>
      </c>
      <c r="H28" s="411" t="e">
        <f>$A$28*'III) Omzet en variabele kosten'!H10</f>
        <v>#DIV/0!</v>
      </c>
      <c r="I28" s="411" t="e">
        <f>$B$28*'III) Omzet en variabele kosten'!H10</f>
        <v>#DIV/0!</v>
      </c>
      <c r="J28" s="411" t="e">
        <f>$C$28*'III) Omzet en variabele kosten'!H10</f>
        <v>#DIV/0!</v>
      </c>
      <c r="K28" s="414">
        <f>IF(E28=0,0,H28/'III) Omzet en variabele kosten'!D10)</f>
        <v>0</v>
      </c>
      <c r="L28" s="414">
        <f>IF(E28=0,0,J28/'III) Omzet en variabele kosten'!D10)</f>
        <v>0</v>
      </c>
    </row>
    <row r="29" spans="1:12" x14ac:dyDescent="0.25">
      <c r="E29" s="475">
        <f>'III) Omzet en variabele kosten'!A11</f>
        <v>0</v>
      </c>
      <c r="F29" s="476"/>
      <c r="G29" s="412" t="e">
        <f>$E$9*'III) Omzet en variabele kosten'!H11</f>
        <v>#DIV/0!</v>
      </c>
      <c r="H29" s="411" t="e">
        <f>$A$28*'III) Omzet en variabele kosten'!H11</f>
        <v>#DIV/0!</v>
      </c>
      <c r="I29" s="411" t="e">
        <f>$B$28*'III) Omzet en variabele kosten'!H11</f>
        <v>#DIV/0!</v>
      </c>
      <c r="J29" s="411" t="e">
        <f>$C$28*'III) Omzet en variabele kosten'!H11</f>
        <v>#DIV/0!</v>
      </c>
      <c r="K29" s="414">
        <f>IF(E29=0,0,H29/'III) Omzet en variabele kosten'!D11)</f>
        <v>0</v>
      </c>
      <c r="L29" s="414">
        <f>IF(E29=0,0,J29/'III) Omzet en variabele kosten'!D11)</f>
        <v>0</v>
      </c>
    </row>
    <row r="30" spans="1:12" x14ac:dyDescent="0.25">
      <c r="E30" s="475">
        <f>'III) Omzet en variabele kosten'!A12</f>
        <v>0</v>
      </c>
      <c r="F30" s="476"/>
      <c r="G30" s="412" t="e">
        <f>$E$9*'III) Omzet en variabele kosten'!H12</f>
        <v>#DIV/0!</v>
      </c>
      <c r="H30" s="411" t="e">
        <f>$A$28*'III) Omzet en variabele kosten'!H12</f>
        <v>#DIV/0!</v>
      </c>
      <c r="I30" s="411" t="e">
        <f>$B$28*'III) Omzet en variabele kosten'!H12</f>
        <v>#DIV/0!</v>
      </c>
      <c r="J30" s="411" t="e">
        <f>$C$28*'III) Omzet en variabele kosten'!H12</f>
        <v>#DIV/0!</v>
      </c>
      <c r="K30" s="414">
        <f>IF(E30=0,0,H30/'III) Omzet en variabele kosten'!D12)</f>
        <v>0</v>
      </c>
      <c r="L30" s="414">
        <f>IF(E30=0,0,J30/'III) Omzet en variabele kosten'!D12)</f>
        <v>0</v>
      </c>
    </row>
    <row r="31" spans="1:12" x14ac:dyDescent="0.25">
      <c r="E31" s="475">
        <f>'III) Omzet en variabele kosten'!A13</f>
        <v>0</v>
      </c>
      <c r="F31" s="476"/>
      <c r="G31" s="412" t="e">
        <f>$E$9*'III) Omzet en variabele kosten'!H13</f>
        <v>#DIV/0!</v>
      </c>
      <c r="H31" s="411" t="e">
        <f>$A$28*'III) Omzet en variabele kosten'!H13</f>
        <v>#DIV/0!</v>
      </c>
      <c r="I31" s="411" t="e">
        <f>$B$28*'III) Omzet en variabele kosten'!H13</f>
        <v>#DIV/0!</v>
      </c>
      <c r="J31" s="411" t="e">
        <f>$C$28*'III) Omzet en variabele kosten'!H13</f>
        <v>#DIV/0!</v>
      </c>
      <c r="K31" s="414">
        <f>IF(E31=0,0,H31/'III) Omzet en variabele kosten'!D13)</f>
        <v>0</v>
      </c>
      <c r="L31" s="414">
        <f>IF(E31=0,0,J31/'III) Omzet en variabele kosten'!D13)</f>
        <v>0</v>
      </c>
    </row>
    <row r="33" spans="1:12" ht="14.4" thickBot="1" x14ac:dyDescent="0.3">
      <c r="A33" s="469" t="s">
        <v>303</v>
      </c>
      <c r="B33" s="469"/>
      <c r="C33" s="469"/>
      <c r="G33" s="401"/>
      <c r="H33" s="401"/>
      <c r="I33" s="401"/>
    </row>
    <row r="34" spans="1:12" x14ac:dyDescent="0.25">
      <c r="G34" s="401"/>
      <c r="H34" s="401"/>
      <c r="I34" s="401"/>
    </row>
    <row r="35" spans="1:12" x14ac:dyDescent="0.25">
      <c r="E35" s="470" t="s">
        <v>300</v>
      </c>
      <c r="F35" s="471"/>
      <c r="G35" s="262" t="s">
        <v>301</v>
      </c>
      <c r="H35" s="258" t="s">
        <v>298</v>
      </c>
      <c r="I35" s="258" t="s">
        <v>299</v>
      </c>
      <c r="J35" s="258" t="s">
        <v>116</v>
      </c>
      <c r="K35" s="258" t="s">
        <v>319</v>
      </c>
      <c r="L35" s="258" t="s">
        <v>307</v>
      </c>
    </row>
    <row r="36" spans="1:12" x14ac:dyDescent="0.25">
      <c r="E36" s="467">
        <f>'III) Omzet en variabele kosten'!A19</f>
        <v>0</v>
      </c>
      <c r="F36" s="468"/>
      <c r="G36" s="412" t="e">
        <f>$F$9*'III) Omzet en variabele kosten'!H19</f>
        <v>#DIV/0!</v>
      </c>
      <c r="H36" s="419" t="e">
        <f>$A$40*'III) Omzet en variabele kosten'!H19</f>
        <v>#DIV/0!</v>
      </c>
      <c r="I36" s="419" t="e">
        <f>$B$40*'III) Omzet en variabele kosten'!H19</f>
        <v>#DIV/0!</v>
      </c>
      <c r="J36" s="419" t="e">
        <f>$C$40*'III) Omzet en variabele kosten'!H19</f>
        <v>#DIV/0!</v>
      </c>
      <c r="K36" s="414">
        <f>IF(E36=0,0,H36/'III) Omzet en variabele kosten'!D19)</f>
        <v>0</v>
      </c>
      <c r="L36" s="414">
        <f>IF(E36=0,0,J36/'III) Omzet en variabele kosten'!D19)</f>
        <v>0</v>
      </c>
    </row>
    <row r="37" spans="1:12" ht="14.4" thickBot="1" x14ac:dyDescent="0.3">
      <c r="E37" s="467">
        <f>'III) Omzet en variabele kosten'!A20</f>
        <v>0</v>
      </c>
      <c r="F37" s="468"/>
      <c r="G37" s="412" t="e">
        <f>$F$9*'III) Omzet en variabele kosten'!H20</f>
        <v>#DIV/0!</v>
      </c>
      <c r="H37" s="419" t="e">
        <f>$A$40*'III) Omzet en variabele kosten'!H20</f>
        <v>#DIV/0!</v>
      </c>
      <c r="I37" s="419" t="e">
        <f>$B$40*'III) Omzet en variabele kosten'!H20</f>
        <v>#DIV/0!</v>
      </c>
      <c r="J37" s="419" t="e">
        <f>$C$40*'III) Omzet en variabele kosten'!H20</f>
        <v>#DIV/0!</v>
      </c>
      <c r="K37" s="414">
        <f>IF(E37=0,0,H37/'III) Omzet en variabele kosten'!D20)</f>
        <v>0</v>
      </c>
      <c r="L37" s="414">
        <f>IF(E37=0,0,J37/'III) Omzet en variabele kosten'!D20)</f>
        <v>0</v>
      </c>
    </row>
    <row r="38" spans="1:12" x14ac:dyDescent="0.25">
      <c r="A38" s="472" t="s">
        <v>117</v>
      </c>
      <c r="B38" s="473"/>
      <c r="C38" s="474"/>
      <c r="E38" s="467">
        <f>'III) Omzet en variabele kosten'!A21</f>
        <v>0</v>
      </c>
      <c r="F38" s="468"/>
      <c r="G38" s="412" t="e">
        <f>$F$9*'III) Omzet en variabele kosten'!H21</f>
        <v>#DIV/0!</v>
      </c>
      <c r="H38" s="419" t="e">
        <f>$A$40*'III) Omzet en variabele kosten'!H21</f>
        <v>#DIV/0!</v>
      </c>
      <c r="I38" s="419" t="e">
        <f>$B$40*'III) Omzet en variabele kosten'!H21</f>
        <v>#DIV/0!</v>
      </c>
      <c r="J38" s="419" t="e">
        <f>$C$40*'III) Omzet en variabele kosten'!H21</f>
        <v>#DIV/0!</v>
      </c>
      <c r="K38" s="414">
        <f>IF(E38=0,0,H38/'III) Omzet en variabele kosten'!D21)</f>
        <v>0</v>
      </c>
      <c r="L38" s="414">
        <f>IF(E38=0,0,J38/'III) Omzet en variabele kosten'!D21)</f>
        <v>0</v>
      </c>
    </row>
    <row r="39" spans="1:12" x14ac:dyDescent="0.25">
      <c r="A39" s="405" t="s">
        <v>114</v>
      </c>
      <c r="B39" s="406" t="s">
        <v>115</v>
      </c>
      <c r="C39" s="407" t="s">
        <v>116</v>
      </c>
      <c r="E39" s="467">
        <f>'III) Omzet en variabele kosten'!A22</f>
        <v>0</v>
      </c>
      <c r="F39" s="468"/>
      <c r="G39" s="412" t="e">
        <f>$F$9*'III) Omzet en variabele kosten'!H22</f>
        <v>#DIV/0!</v>
      </c>
      <c r="H39" s="419" t="e">
        <f>$A$40*'III) Omzet en variabele kosten'!H22</f>
        <v>#DIV/0!</v>
      </c>
      <c r="I39" s="419" t="e">
        <f>$B$40*'III) Omzet en variabele kosten'!H22</f>
        <v>#DIV/0!</v>
      </c>
      <c r="J39" s="419" t="e">
        <f>$C$40*'III) Omzet en variabele kosten'!H22</f>
        <v>#DIV/0!</v>
      </c>
      <c r="K39" s="414">
        <f>IF(E39=0,0,H39/'III) Omzet en variabele kosten'!D22)</f>
        <v>0</v>
      </c>
      <c r="L39" s="414">
        <f>IF(E39=0,0,J39/'III) Omzet en variabele kosten'!D22)</f>
        <v>0</v>
      </c>
    </row>
    <row r="40" spans="1:12" ht="14.4" thickBot="1" x14ac:dyDescent="0.3">
      <c r="A40" s="416" t="e">
        <f>F9/E16</f>
        <v>#DIV/0!</v>
      </c>
      <c r="B40" s="417" t="e">
        <f>F9/E17</f>
        <v>#DIV/0!</v>
      </c>
      <c r="C40" s="418" t="e">
        <f>F9/(E18*E17)</f>
        <v>#DIV/0!</v>
      </c>
      <c r="E40" s="467">
        <f>'III) Omzet en variabele kosten'!A23</f>
        <v>0</v>
      </c>
      <c r="F40" s="468"/>
      <c r="G40" s="412" t="e">
        <f>$F$9*'III) Omzet en variabele kosten'!H23</f>
        <v>#DIV/0!</v>
      </c>
      <c r="H40" s="419" t="e">
        <f>$A$40*'III) Omzet en variabele kosten'!H23</f>
        <v>#DIV/0!</v>
      </c>
      <c r="I40" s="419" t="e">
        <f>$B$40*'III) Omzet en variabele kosten'!H23</f>
        <v>#DIV/0!</v>
      </c>
      <c r="J40" s="419" t="e">
        <f>$C$40*'III) Omzet en variabele kosten'!H23</f>
        <v>#DIV/0!</v>
      </c>
      <c r="K40" s="414">
        <f>IF(E40=0,0,H40/'III) Omzet en variabele kosten'!D23)</f>
        <v>0</v>
      </c>
      <c r="L40" s="414">
        <f>IF(E40=0,0,J40/'III) Omzet en variabele kosten'!D23)</f>
        <v>0</v>
      </c>
    </row>
    <row r="41" spans="1:12" x14ac:dyDescent="0.25">
      <c r="E41" s="467">
        <f>'III) Omzet en variabele kosten'!A24</f>
        <v>0</v>
      </c>
      <c r="F41" s="468"/>
      <c r="G41" s="412" t="e">
        <f>$F$9*'III) Omzet en variabele kosten'!H24</f>
        <v>#DIV/0!</v>
      </c>
      <c r="H41" s="419" t="e">
        <f>$A$40*'III) Omzet en variabele kosten'!H24</f>
        <v>#DIV/0!</v>
      </c>
      <c r="I41" s="419" t="e">
        <f>$B$40*'III) Omzet en variabele kosten'!H24</f>
        <v>#DIV/0!</v>
      </c>
      <c r="J41" s="419" t="e">
        <f>$C$40*'III) Omzet en variabele kosten'!H24</f>
        <v>#DIV/0!</v>
      </c>
      <c r="K41" s="414">
        <f>IF(E41=0,0,H41/'III) Omzet en variabele kosten'!D23)</f>
        <v>0</v>
      </c>
      <c r="L41" s="414">
        <f>IF(E41=0,0,J41/'III) Omzet en variabele kosten'!D24)</f>
        <v>0</v>
      </c>
    </row>
    <row r="42" spans="1:12" x14ac:dyDescent="0.25">
      <c r="E42" s="467">
        <f>'III) Omzet en variabele kosten'!A25</f>
        <v>0</v>
      </c>
      <c r="F42" s="468"/>
      <c r="G42" s="412" t="e">
        <f>$F$9*'III) Omzet en variabele kosten'!H25</f>
        <v>#DIV/0!</v>
      </c>
      <c r="H42" s="419" t="e">
        <f>$A$40*'III) Omzet en variabele kosten'!H25</f>
        <v>#DIV/0!</v>
      </c>
      <c r="I42" s="419" t="e">
        <f>$B$40*'III) Omzet en variabele kosten'!H25</f>
        <v>#DIV/0!</v>
      </c>
      <c r="J42" s="419" t="e">
        <f>$C$40*'III) Omzet en variabele kosten'!H25</f>
        <v>#DIV/0!</v>
      </c>
      <c r="K42" s="414">
        <f>IF(E42=0,0,H42/'III) Omzet en variabele kosten'!D24)</f>
        <v>0</v>
      </c>
      <c r="L42" s="414">
        <f>IF(E42=0,0,J42/'III) Omzet en variabele kosten'!D25)</f>
        <v>0</v>
      </c>
    </row>
    <row r="43" spans="1:12" x14ac:dyDescent="0.25">
      <c r="E43" s="467">
        <f>'III) Omzet en variabele kosten'!A26</f>
        <v>0</v>
      </c>
      <c r="F43" s="468"/>
      <c r="G43" s="412" t="e">
        <f>$F$9*'III) Omzet en variabele kosten'!H26</f>
        <v>#DIV/0!</v>
      </c>
      <c r="H43" s="419" t="e">
        <f>$A$40*'III) Omzet en variabele kosten'!H26</f>
        <v>#DIV/0!</v>
      </c>
      <c r="I43" s="419" t="e">
        <f>$B$40*'III) Omzet en variabele kosten'!H26</f>
        <v>#DIV/0!</v>
      </c>
      <c r="J43" s="419" t="e">
        <f>$C$40*'III) Omzet en variabele kosten'!H26</f>
        <v>#DIV/0!</v>
      </c>
      <c r="K43" s="414">
        <f>IF(E43=0,0,H43/'III) Omzet en variabele kosten'!D25)</f>
        <v>0</v>
      </c>
      <c r="L43" s="414">
        <f>IF(E43=0,0,J43/'III) Omzet en variabele kosten'!D26)</f>
        <v>0</v>
      </c>
    </row>
  </sheetData>
  <mergeCells count="27">
    <mergeCell ref="F11:H12"/>
    <mergeCell ref="A1:C1"/>
    <mergeCell ref="A16:D16"/>
    <mergeCell ref="A17:D17"/>
    <mergeCell ref="A18:D18"/>
    <mergeCell ref="E28:F28"/>
    <mergeCell ref="E29:F29"/>
    <mergeCell ref="E30:F30"/>
    <mergeCell ref="E31:F31"/>
    <mergeCell ref="E27:F27"/>
    <mergeCell ref="A21:C21"/>
    <mergeCell ref="E23:F23"/>
    <mergeCell ref="E24:F24"/>
    <mergeCell ref="E25:F25"/>
    <mergeCell ref="E26:F26"/>
    <mergeCell ref="A26:C26"/>
    <mergeCell ref="E43:F43"/>
    <mergeCell ref="A33:C33"/>
    <mergeCell ref="E35:F35"/>
    <mergeCell ref="E36:F36"/>
    <mergeCell ref="E37:F37"/>
    <mergeCell ref="E38:F38"/>
    <mergeCell ref="A38:C38"/>
    <mergeCell ref="E39:F39"/>
    <mergeCell ref="E40:F40"/>
    <mergeCell ref="E41:F41"/>
    <mergeCell ref="E42:F42"/>
  </mergeCells>
  <dataValidations count="3">
    <dataValidation type="decimal" operator="lessThanOrEqual" allowBlank="1" showInputMessage="1" showErrorMessage="1" error="Maximaal 12 maanden" sqref="E16" xr:uid="{00000000-0002-0000-0800-000000000000}">
      <formula1>12</formula1>
    </dataValidation>
    <dataValidation type="decimal" operator="lessThanOrEqual" allowBlank="1" showInputMessage="1" showErrorMessage="1" error="Maximaal 52 weken" sqref="E17" xr:uid="{00000000-0002-0000-0800-000001000000}">
      <formula1>52</formula1>
    </dataValidation>
    <dataValidation type="decimal" operator="lessThanOrEqual" allowBlank="1" showInputMessage="1" showErrorMessage="1" error="Maximaal 7 dagen per week" sqref="E18" xr:uid="{00000000-0002-0000-0800-000002000000}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10</vt:i4>
      </vt:variant>
    </vt:vector>
  </HeadingPairs>
  <TitlesOfParts>
    <vt:vector size="22" baseType="lpstr">
      <vt:lpstr>FINANCIEEL PLAN</vt:lpstr>
      <vt:lpstr>I) Investeringen</vt:lpstr>
      <vt:lpstr>II) Financiering</vt:lpstr>
      <vt:lpstr>III) Omzet en variabele kosten</vt:lpstr>
      <vt:lpstr>IV) Vaste kosten</vt:lpstr>
      <vt:lpstr>V) Verworpen uitgaven</vt:lpstr>
      <vt:lpstr>VI) Resultatenrekening</vt:lpstr>
      <vt:lpstr>VII) Belastingen</vt:lpstr>
      <vt:lpstr>VIII) Doodpuntomzet</vt:lpstr>
      <vt:lpstr>IX) Boordtabel</vt:lpstr>
      <vt:lpstr>X) Thesaurietabel</vt:lpstr>
      <vt:lpstr>Belastingen doodpuntomzet</vt:lpstr>
      <vt:lpstr>'FINANCIEEL PLAN'!Afdrukbereik</vt:lpstr>
      <vt:lpstr>'I) Investeringen'!Afdrukbereik</vt:lpstr>
      <vt:lpstr>'II) Financiering'!Afdrukbereik</vt:lpstr>
      <vt:lpstr>'III) Omzet en variabele kosten'!Afdrukbereik</vt:lpstr>
      <vt:lpstr>'IV) Vaste kosten'!Afdrukbereik</vt:lpstr>
      <vt:lpstr>'V) Verworpen uitgaven'!Afdrukbereik</vt:lpstr>
      <vt:lpstr>'VI) Resultatenrekening'!Afdrukbereik</vt:lpstr>
      <vt:lpstr>'VII) Belastingen'!Afdrukbereik</vt:lpstr>
      <vt:lpstr>'VIII) Doodpuntomzet'!Afdrukbereik</vt:lpstr>
      <vt:lpstr>'IV) Vaste kosten'!Afdruktitels</vt:lpstr>
    </vt:vector>
  </TitlesOfParts>
  <Company>Vinny27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ben.brouckaert@starterslabo.be</dc:creator>
  <cp:lastModifiedBy>Lambrechts Sara</cp:lastModifiedBy>
  <cp:lastPrinted>2018-12-12T13:14:55Z</cp:lastPrinted>
  <dcterms:created xsi:type="dcterms:W3CDTF">2015-03-05T09:21:58Z</dcterms:created>
  <dcterms:modified xsi:type="dcterms:W3CDTF">2022-02-03T15:34:46Z</dcterms:modified>
</cp:coreProperties>
</file>